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BLTSS\Policy Revision\Diane\Correction for rates rcf alf\"/>
    </mc:Choice>
  </mc:AlternateContent>
  <workbookProtection workbookAlgorithmName="SHA-512" workbookHashValue="pAZ5u7M8v0DiNxEbJOQG4TRqBbgcmQYPpt7z88MRTbzmQXndDuH3U6hGrpHSBm6TkR2uFWc5vCJ4QNa+8oYp7w==" workbookSaltValue="eXcuLcJ20Lp9I+NiN4xwoQ==" workbookSpinCount="100000" lockStructure="1"/>
  <bookViews>
    <workbookView xWindow="0" yWindow="0" windowWidth="28800" windowHeight="12300"/>
  </bookViews>
  <sheets>
    <sheet name="HCBS-3a" sheetId="1" r:id="rId1"/>
    <sheet name="Sheet2" sheetId="2" state="hidden" r:id="rId2"/>
  </sheets>
  <definedNames>
    <definedName name="bla">'HCBS-3a'!$AD$100:$AD$103</definedName>
    <definedName name="chore">Sheet2!$A$3:$A$9</definedName>
    <definedName name="_xlnm.Print_Area" localSheetId="0">'HCBS-3a'!$A$1:$M$129</definedName>
  </definedNames>
  <calcPr calcId="162913"/>
</workbook>
</file>

<file path=xl/calcChain.xml><?xml version="1.0" encoding="utf-8"?>
<calcChain xmlns="http://schemas.openxmlformats.org/spreadsheetml/2006/main">
  <c r="I10" i="2" l="1"/>
  <c r="I9" i="2"/>
  <c r="I11" i="2" l="1"/>
  <c r="L119" i="1"/>
  <c r="M119" i="1"/>
  <c r="J69" i="1"/>
  <c r="J72" i="1"/>
  <c r="J75" i="1"/>
  <c r="J78" i="1"/>
  <c r="J81" i="1"/>
  <c r="J84" i="1"/>
  <c r="M96" i="1"/>
  <c r="L96" i="1"/>
  <c r="E91" i="1"/>
  <c r="J11" i="1"/>
  <c r="J17" i="1"/>
  <c r="J14" i="1"/>
  <c r="J20" i="1"/>
  <c r="J23" i="1"/>
  <c r="J26" i="1"/>
  <c r="K109" i="1"/>
  <c r="L109" i="1"/>
  <c r="M109" i="1"/>
  <c r="K112" i="1"/>
  <c r="L112" i="1"/>
  <c r="M112" i="1"/>
  <c r="L115" i="1"/>
  <c r="M115" i="1"/>
  <c r="K100" i="1"/>
  <c r="R2" i="2"/>
  <c r="L100" i="1"/>
  <c r="M100" i="1"/>
  <c r="K103" i="1"/>
  <c r="R3" i="2"/>
  <c r="L103" i="1"/>
  <c r="M103" i="1"/>
  <c r="J63" i="1"/>
  <c r="J60" i="1"/>
  <c r="J57" i="1"/>
  <c r="J54" i="1"/>
  <c r="E31" i="1"/>
  <c r="H31" i="1" s="1"/>
  <c r="K106" i="1"/>
  <c r="L106" i="1"/>
  <c r="M106" i="1"/>
  <c r="J33" i="1"/>
  <c r="B67" i="1" s="1"/>
  <c r="J29" i="1"/>
  <c r="J36" i="1"/>
  <c r="J39" i="1"/>
  <c r="J42" i="1"/>
  <c r="J45" i="1"/>
  <c r="J48" i="1"/>
  <c r="J51" i="1"/>
  <c r="J87" i="1"/>
  <c r="B91" i="1"/>
  <c r="H91" i="1"/>
  <c r="E24" i="2"/>
  <c r="D24" i="2"/>
  <c r="D91" i="1"/>
  <c r="F24" i="2"/>
  <c r="F91" i="1"/>
  <c r="L90" i="1"/>
  <c r="M90" i="1"/>
  <c r="B31" i="1" l="1"/>
  <c r="D22" i="2" s="1"/>
  <c r="E22" i="2"/>
  <c r="K23" i="1"/>
  <c r="D23" i="2"/>
  <c r="E67" i="1"/>
  <c r="E23" i="2" l="1"/>
  <c r="H67" i="1"/>
  <c r="D67" i="1"/>
  <c r="F23" i="2"/>
  <c r="F67" i="1" s="1"/>
  <c r="F22" i="2"/>
  <c r="F31" i="1" s="1"/>
  <c r="L30" i="1" s="1"/>
  <c r="M30" i="1" s="1"/>
  <c r="D31" i="1"/>
  <c r="L66" i="1" l="1"/>
  <c r="M66" i="1" s="1"/>
  <c r="M122" i="1" s="1"/>
</calcChain>
</file>

<file path=xl/sharedStrings.xml><?xml version="1.0" encoding="utf-8"?>
<sst xmlns="http://schemas.openxmlformats.org/spreadsheetml/2006/main" count="192" uniqueCount="114">
  <si>
    <t>DCN:</t>
  </si>
  <si>
    <t>CDS</t>
  </si>
  <si>
    <t>SERVICE</t>
  </si>
  <si>
    <t>SUGGESTED FREQ</t>
  </si>
  <si>
    <t>PERSONAL CARE</t>
  </si>
  <si>
    <t>10-60 MIN</t>
  </si>
  <si>
    <t>15 MIN</t>
  </si>
  <si>
    <t>5-10 MIN</t>
  </si>
  <si>
    <t>3-5 MIN</t>
  </si>
  <si>
    <t>USE HC SECTION FOR TASKS/TIMES</t>
  </si>
  <si>
    <t>1-7 X WK</t>
  </si>
  <si>
    <t>AS NEEDED</t>
  </si>
  <si>
    <t>ADVANCED PERSONAL CARE</t>
  </si>
  <si>
    <t xml:space="preserve">15 MIN </t>
  </si>
  <si>
    <t>AS ORDERED</t>
  </si>
  <si>
    <t>PER TRANSFER</t>
  </si>
  <si>
    <t>30-45 MIN</t>
  </si>
  <si>
    <t>10 MIN</t>
  </si>
  <si>
    <t>30 MIN</t>
  </si>
  <si>
    <t>10-15 MIN</t>
  </si>
  <si>
    <t xml:space="preserve">30-150 MIN </t>
  </si>
  <si>
    <t>5 MIN</t>
  </si>
  <si>
    <t>10-45 MIN</t>
  </si>
  <si>
    <t>1 X WK</t>
  </si>
  <si>
    <t>1-2 X WK</t>
  </si>
  <si>
    <t>AUTHORIZED NURSE VISITS</t>
  </si>
  <si>
    <t>COMMENTS:</t>
  </si>
  <si>
    <t>HOME DELIVERED MEALS</t>
  </si>
  <si>
    <t>DATE:</t>
  </si>
  <si>
    <t># DAY/ MO</t>
  </si>
  <si>
    <t>Service</t>
  </si>
  <si>
    <t>If Checked, will show TRUE</t>
  </si>
  <si>
    <t>Unit Rate</t>
  </si>
  <si>
    <t>Basic</t>
  </si>
  <si>
    <t>Advanced</t>
  </si>
  <si>
    <t>6-8</t>
  </si>
  <si>
    <t>17-24</t>
  </si>
  <si>
    <t>Personal Care</t>
  </si>
  <si>
    <t>RCF/ALF</t>
  </si>
  <si>
    <t>RN</t>
  </si>
  <si>
    <t>APC</t>
  </si>
  <si>
    <t>DM</t>
  </si>
  <si>
    <t>Max 2/day</t>
  </si>
  <si>
    <t>MIN/WK</t>
  </si>
  <si>
    <t>÷ 15=</t>
  </si>
  <si>
    <t>DAY/WEEK=</t>
  </si>
  <si>
    <t>UNITS/DAY</t>
  </si>
  <si>
    <r>
      <t>UNIT/WK÷</t>
    </r>
    <r>
      <rPr>
        <sz val="10"/>
        <rFont val="Arial"/>
      </rPr>
      <t xml:space="preserve"> </t>
    </r>
  </si>
  <si>
    <t>× MAX DAYS/MO=</t>
  </si>
  <si>
    <t>#MIN/      WK</t>
  </si>
  <si>
    <t>CHORE SERVICES</t>
  </si>
  <si>
    <t>Participant Name:</t>
  </si>
  <si>
    <t>EMERGENCY CONTACT/PHONE:</t>
  </si>
  <si>
    <t>#MIN/    DAY</t>
  </si>
  <si>
    <t>#DAY/ WK</t>
  </si>
  <si>
    <t>UNITS/DAY:</t>
  </si>
  <si>
    <t>Change these rates for increases</t>
  </si>
  <si>
    <t>RESPITE CARE</t>
  </si>
  <si>
    <t>med rel household</t>
  </si>
  <si>
    <t>Block (9-12)</t>
  </si>
  <si>
    <t>HC/Chore</t>
  </si>
  <si>
    <t>Basic Respite</t>
  </si>
  <si>
    <t>Advanced (block)</t>
  </si>
  <si>
    <t>Advanced (daily)</t>
  </si>
  <si>
    <t>4hr</t>
  </si>
  <si>
    <t>Nurse respite</t>
  </si>
  <si>
    <t>Orange=formula (change rates)</t>
  </si>
  <si>
    <t>ADULT DAY CARE WAIVER (AGES 18-62)</t>
  </si>
  <si>
    <t>ADULT DAY CARE (AGES 63 AND OLDER)</t>
  </si>
  <si>
    <t>validation list</t>
  </si>
  <si>
    <t>SUGGESTED TIME</t>
  </si>
  <si>
    <t>ADC</t>
  </si>
  <si>
    <t>*TOTAL</t>
  </si>
  <si>
    <t>*TOTAL UNITS</t>
  </si>
  <si>
    <t>*TOTAL COST</t>
  </si>
  <si>
    <t xml:space="preserve">*These calculations are based on a 31 day month.  </t>
  </si>
  <si>
    <t>60-120 min</t>
  </si>
  <si>
    <t>Provider Agency Name:</t>
  </si>
  <si>
    <t>Provider Agency Phone:</t>
  </si>
  <si>
    <t>retired</t>
  </si>
  <si>
    <t>BASIC</t>
  </si>
  <si>
    <t>ADVANCED</t>
  </si>
  <si>
    <t>Respite Calc</t>
  </si>
  <si>
    <t>BATHING</t>
  </si>
  <si>
    <t>DESCRIPTION OF NEED:</t>
  </si>
  <si>
    <t>DIETARY</t>
  </si>
  <si>
    <t>DRESSING/GROOMING</t>
  </si>
  <si>
    <t>SELF ADMIN OF MEDS</t>
  </si>
  <si>
    <t>TOILETING</t>
  </si>
  <si>
    <t>MED REL HC TASKS</t>
  </si>
  <si>
    <t>MOBILITY/TRANSFER/
POSITION</t>
  </si>
  <si>
    <t>HOMEMAKER</t>
  </si>
  <si>
    <t>MEDICALLY RELATED HOUSEHOLD TASKS</t>
  </si>
  <si>
    <t>CLEAN BATH</t>
  </si>
  <si>
    <t>CLEAN KITCHEN</t>
  </si>
  <si>
    <t>CLEAN LIVING AREA</t>
  </si>
  <si>
    <t>ESSENTIAL CORRESPOND</t>
  </si>
  <si>
    <t>IRON/MEND</t>
  </si>
  <si>
    <t>LAUNDRY 
(HOME/OFF SITE)</t>
  </si>
  <si>
    <t>MAKE BED/
CHANGE LINENS</t>
  </si>
  <si>
    <t>MEALS/DISHES</t>
  </si>
  <si>
    <t>SHOPPING/ERRANDS</t>
  </si>
  <si>
    <t>TRASH</t>
  </si>
  <si>
    <t>WASH WINDOWS/
BLINDS</t>
  </si>
  <si>
    <t>ASEPTIC DRESSINGS</t>
  </si>
  <si>
    <t>ASST TRANS DEVICE</t>
  </si>
  <si>
    <t>BOWEL PROGRAM</t>
  </si>
  <si>
    <t>CATHETER HYGIENE</t>
  </si>
  <si>
    <t>NON-INJECTABLE MEDS</t>
  </si>
  <si>
    <t>OSTOMY HYGIENE</t>
  </si>
  <si>
    <t>PASSIVE ROM</t>
  </si>
  <si>
    <t>DSDS STAFF NAME</t>
  </si>
  <si>
    <t>DSDS-HCBS-3a (07/23)</t>
  </si>
  <si>
    <r>
      <t xml:space="preserve">  MISSOURI DEPARTMENT OF HEALTH AND SENIOR SERVICES
  DIVISION OF SENIOR AND DISABILITIES SERVICES
</t>
    </r>
    <r>
      <rPr>
        <b/>
        <sz val="10"/>
        <rFont val="Arial"/>
        <family val="2"/>
      </rPr>
      <t xml:space="preserve">  IN-HOME SERVICES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</si>
</sst>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4" fillId="0" borderId="1" xfId="0" applyFont="1" applyBorder="1" applyAlignment="1" applyProtection="1">
      <alignment wrapText="1"/>
    </xf>
    <xf numFmtId="0" fontId="4" fillId="0" borderId="0" xfId="0" applyFont="1"/>
    <xf numFmtId="0" fontId="4" fillId="0" borderId="0" xfId="0" applyFont="1" applyBorder="1" applyAlignment="1" applyProtection="1">
      <alignment wrapText="1"/>
    </xf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2" borderId="2" xfId="0" applyFill="1" applyBorder="1"/>
    <xf numFmtId="0" fontId="4" fillId="2" borderId="4" xfId="0" applyFont="1" applyFill="1" applyBorder="1" applyAlignment="1" applyProtection="1">
      <alignment wrapText="1"/>
    </xf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wrapText="1"/>
    </xf>
    <xf numFmtId="0" fontId="0" fillId="3" borderId="0" xfId="0" applyFill="1"/>
    <xf numFmtId="0" fontId="0" fillId="4" borderId="0" xfId="0" applyFill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4" fillId="0" borderId="5" xfId="0" applyFont="1" applyBorder="1" applyAlignment="1" applyProtection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6" fillId="0" borderId="9" xfId="0" applyFont="1" applyBorder="1"/>
    <xf numFmtId="0" fontId="0" fillId="0" borderId="3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7" fillId="0" borderId="2" xfId="0" applyFont="1" applyBorder="1" applyAlignment="1" applyProtection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Protection="1"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shrinkToFit="1"/>
    </xf>
    <xf numFmtId="0" fontId="5" fillId="0" borderId="1" xfId="0" applyFont="1" applyBorder="1" applyAlignment="1">
      <alignment horizontal="center" vertical="top" wrapText="1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4" fillId="0" borderId="7" xfId="0" applyFont="1" applyBorder="1" applyAlignment="1" applyProtection="1">
      <alignment horizontal="center" vertical="top" wrapText="1"/>
    </xf>
    <xf numFmtId="0" fontId="7" fillId="0" borderId="0" xfId="0" applyFont="1" applyBorder="1"/>
    <xf numFmtId="0" fontId="7" fillId="0" borderId="0" xfId="0" applyFont="1" applyFill="1"/>
    <xf numFmtId="0" fontId="7" fillId="6" borderId="0" xfId="0" applyFont="1" applyFill="1"/>
    <xf numFmtId="0" fontId="0" fillId="0" borderId="5" xfId="0" applyBorder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6" xfId="0" applyBorder="1" applyProtection="1"/>
    <xf numFmtId="0" fontId="0" fillId="2" borderId="1" xfId="0" applyFill="1" applyBorder="1"/>
    <xf numFmtId="0" fontId="4" fillId="0" borderId="1" xfId="0" applyFont="1" applyFill="1" applyBorder="1" applyAlignment="1" applyProtection="1">
      <alignment wrapText="1"/>
    </xf>
    <xf numFmtId="0" fontId="7" fillId="0" borderId="0" xfId="0" applyFont="1"/>
    <xf numFmtId="0" fontId="0" fillId="7" borderId="0" xfId="0" applyFill="1"/>
    <xf numFmtId="0" fontId="0" fillId="8" borderId="10" xfId="0" applyFill="1" applyBorder="1" applyProtection="1"/>
    <xf numFmtId="0" fontId="0" fillId="8" borderId="1" xfId="0" applyFill="1" applyBorder="1" applyAlignment="1" applyProtection="1">
      <alignment horizontal="right"/>
    </xf>
    <xf numFmtId="0" fontId="0" fillId="0" borderId="1" xfId="0" applyFill="1" applyBorder="1" applyProtection="1">
      <protection locked="0"/>
    </xf>
    <xf numFmtId="164" fontId="0" fillId="9" borderId="0" xfId="0" applyNumberFormat="1" applyFill="1"/>
    <xf numFmtId="164" fontId="0" fillId="6" borderId="0" xfId="0" applyNumberFormat="1" applyFill="1"/>
    <xf numFmtId="9" fontId="0" fillId="0" borderId="0" xfId="0" applyNumberFormat="1"/>
    <xf numFmtId="0" fontId="0" fillId="10" borderId="0" xfId="0" applyFill="1"/>
    <xf numFmtId="164" fontId="0" fillId="10" borderId="0" xfId="0" applyNumberFormat="1" applyFill="1"/>
    <xf numFmtId="0" fontId="2" fillId="0" borderId="4" xfId="0" applyFont="1" applyBorder="1" applyAlignment="1"/>
    <xf numFmtId="0" fontId="0" fillId="10" borderId="0" xfId="0" quotePrefix="1" applyNumberFormat="1" applyFill="1"/>
    <xf numFmtId="0" fontId="0" fillId="0" borderId="7" xfId="0" applyBorder="1" applyProtection="1">
      <protection locked="0"/>
    </xf>
    <xf numFmtId="0" fontId="0" fillId="2" borderId="7" xfId="0" applyFill="1" applyBorder="1"/>
    <xf numFmtId="0" fontId="0" fillId="0" borderId="11" xfId="0" applyBorder="1"/>
    <xf numFmtId="0" fontId="7" fillId="0" borderId="12" xfId="0" applyFont="1" applyBorder="1" applyProtection="1">
      <protection locked="0"/>
    </xf>
    <xf numFmtId="0" fontId="0" fillId="2" borderId="0" xfId="0" applyFill="1" applyBorder="1"/>
    <xf numFmtId="0" fontId="0" fillId="0" borderId="13" xfId="0" applyFill="1" applyBorder="1" applyProtection="1">
      <protection locked="0"/>
    </xf>
    <xf numFmtId="0" fontId="0" fillId="0" borderId="14" xfId="0" applyBorder="1"/>
    <xf numFmtId="164" fontId="0" fillId="7" borderId="15" xfId="0" applyNumberFormat="1" applyFill="1" applyBorder="1"/>
    <xf numFmtId="0" fontId="0" fillId="8" borderId="3" xfId="0" applyFill="1" applyBorder="1" applyAlignment="1" applyProtection="1">
      <alignment horizontal="right"/>
    </xf>
    <xf numFmtId="0" fontId="5" fillId="0" borderId="7" xfId="0" applyFont="1" applyBorder="1" applyAlignment="1">
      <alignment horizontal="right" vertical="top"/>
    </xf>
    <xf numFmtId="164" fontId="0" fillId="0" borderId="7" xfId="0" applyNumberFormat="1" applyBorder="1" applyAlignment="1" applyProtection="1">
      <alignment vertical="center"/>
    </xf>
    <xf numFmtId="0" fontId="2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horizontal="right" vertical="top"/>
    </xf>
    <xf numFmtId="1" fontId="0" fillId="0" borderId="0" xfId="0" applyNumberFormat="1"/>
    <xf numFmtId="0" fontId="5" fillId="0" borderId="16" xfId="0" applyFont="1" applyBorder="1" applyAlignment="1">
      <alignment horizontal="right"/>
    </xf>
    <xf numFmtId="0" fontId="7" fillId="0" borderId="7" xfId="0" applyFont="1" applyBorder="1" applyProtection="1">
      <protection locked="0"/>
    </xf>
    <xf numFmtId="0" fontId="0" fillId="0" borderId="17" xfId="0" applyBorder="1" applyAlignment="1">
      <alignment horizontal="center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8" borderId="1" xfId="0" applyFill="1" applyBorder="1" applyProtection="1"/>
    <xf numFmtId="0" fontId="1" fillId="0" borderId="0" xfId="0" applyFont="1" applyBorder="1"/>
    <xf numFmtId="164" fontId="0" fillId="0" borderId="18" xfId="0" applyNumberFormat="1" applyBorder="1"/>
    <xf numFmtId="164" fontId="0" fillId="0" borderId="18" xfId="0" applyNumberFormat="1" applyBorder="1" applyProtection="1"/>
    <xf numFmtId="164" fontId="0" fillId="0" borderId="18" xfId="0" applyNumberForma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" xfId="0" applyFont="1" applyFill="1" applyBorder="1" applyAlignment="1"/>
    <xf numFmtId="0" fontId="5" fillId="0" borderId="16" xfId="0" applyFont="1" applyFill="1" applyBorder="1" applyAlignment="1"/>
    <xf numFmtId="0" fontId="5" fillId="0" borderId="17" xfId="0" applyFont="1" applyBorder="1" applyAlignment="1"/>
    <xf numFmtId="0" fontId="5" fillId="0" borderId="19" xfId="0" applyFont="1" applyBorder="1" applyAlignment="1"/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 applyProtection="1">
      <alignment wrapText="1"/>
    </xf>
    <xf numFmtId="0" fontId="0" fillId="0" borderId="21" xfId="0" applyBorder="1"/>
    <xf numFmtId="0" fontId="0" fillId="0" borderId="19" xfId="0" applyBorder="1" applyAlignment="1">
      <alignment horizontal="center" vertical="top"/>
    </xf>
    <xf numFmtId="0" fontId="4" fillId="0" borderId="3" xfId="0" applyFont="1" applyBorder="1" applyAlignment="1" applyProtection="1">
      <alignment wrapText="1"/>
    </xf>
    <xf numFmtId="0" fontId="0" fillId="0" borderId="1" xfId="0" applyBorder="1" applyAlignment="1"/>
    <xf numFmtId="0" fontId="4" fillId="5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8" borderId="2" xfId="0" applyFill="1" applyBorder="1"/>
    <xf numFmtId="0" fontId="0" fillId="8" borderId="2" xfId="0" applyFill="1" applyBorder="1" applyProtection="1"/>
    <xf numFmtId="164" fontId="0" fillId="8" borderId="2" xfId="0" applyNumberFormat="1" applyFill="1" applyBorder="1" applyAlignment="1" applyProtection="1">
      <alignment vertical="center"/>
    </xf>
    <xf numFmtId="0" fontId="5" fillId="0" borderId="1" xfId="0" applyFont="1" applyBorder="1" applyAlignment="1" applyProtection="1"/>
    <xf numFmtId="0" fontId="5" fillId="0" borderId="4" xfId="0" applyFont="1" applyBorder="1" applyAlignment="1" applyProtection="1"/>
    <xf numFmtId="0" fontId="0" fillId="0" borderId="4" xfId="0" applyBorder="1" applyAlignment="1" applyProtection="1"/>
    <xf numFmtId="0" fontId="0" fillId="0" borderId="16" xfId="0" applyBorder="1" applyAlignment="1" applyProtection="1"/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 applyProtection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4" xfId="0" applyFont="1" applyBorder="1" applyAlignment="1"/>
    <xf numFmtId="0" fontId="5" fillId="0" borderId="16" xfId="0" applyFont="1" applyBorder="1" applyAlignment="1"/>
    <xf numFmtId="0" fontId="5" fillId="0" borderId="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left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4" fillId="8" borderId="2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8" fillId="0" borderId="4" xfId="0" applyFont="1" applyBorder="1" applyAlignment="1">
      <alignment horizontal="left"/>
    </xf>
    <xf numFmtId="0" fontId="4" fillId="8" borderId="5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6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3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1" xfId="0" applyFont="1" applyBorder="1"/>
    <xf numFmtId="0" fontId="5" fillId="0" borderId="4" xfId="0" applyFont="1" applyBorder="1"/>
    <xf numFmtId="0" fontId="5" fillId="0" borderId="16" xfId="0" applyFont="1" applyBorder="1"/>
    <xf numFmtId="0" fontId="5" fillId="0" borderId="3" xfId="0" applyFont="1" applyBorder="1" applyAlignment="1">
      <alignment horizontal="left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22" xfId="0" applyFont="1" applyBorder="1" applyAlignment="1" applyProtection="1">
      <alignment horizontal="center" vertical="top" wrapText="1"/>
    </xf>
    <xf numFmtId="0" fontId="4" fillId="0" borderId="2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8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0" fontId="4" fillId="0" borderId="16" xfId="0" applyFont="1" applyFill="1" applyBorder="1" applyAlignment="1" applyProtection="1">
      <alignment horizontal="left" wrapText="1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right" wrapText="1"/>
      <protection locked="0"/>
    </xf>
    <xf numFmtId="0" fontId="5" fillId="0" borderId="19" xfId="0" applyFont="1" applyBorder="1" applyAlignment="1" applyProtection="1">
      <alignment horizontal="right" wrapText="1"/>
      <protection locked="0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3" xfId="0" applyNumberFormat="1" applyBorder="1" applyAlignment="1" applyProtection="1">
      <alignment horizontal="center" vertical="center"/>
    </xf>
    <xf numFmtId="0" fontId="6" fillId="0" borderId="9" xfId="0" applyFont="1" applyBorder="1" applyAlignment="1">
      <alignment vertical="top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" xfId="0" applyFont="1" applyBorder="1"/>
    <xf numFmtId="0" fontId="3" fillId="0" borderId="4" xfId="0" applyFont="1" applyBorder="1"/>
    <xf numFmtId="0" fontId="3" fillId="0" borderId="16" xfId="0" applyFont="1" applyBorder="1"/>
    <xf numFmtId="0" fontId="4" fillId="0" borderId="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2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7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15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1" fontId="7" fillId="0" borderId="17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numFmt numFmtId="165" formatCode=";;;"/>
    </dxf>
    <dxf>
      <numFmt numFmtId="165" formatCode=";;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EEE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Sheet2!$L$2" lockText="1" noThreeD="1"/>
</file>

<file path=xl/ctrlProps/ctrlProp12.xml><?xml version="1.0" encoding="utf-8"?>
<formControlPr xmlns="http://schemas.microsoft.com/office/spreadsheetml/2009/9/main" objectType="CheckBox" fmlaLink="Sheet2!$H$10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heet2!$H$9" lockText="1" noThreeD="1"/>
</file>

<file path=xl/ctrlProps/ctrlProp3.xml><?xml version="1.0" encoding="utf-8"?>
<formControlPr xmlns="http://schemas.microsoft.com/office/spreadsheetml/2009/9/main" objectType="CheckBox" fmlaLink="Sheet2!$H$1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4</xdr:row>
          <xdr:rowOff>101600</xdr:rowOff>
        </xdr:from>
        <xdr:to>
          <xdr:col>10</xdr:col>
          <xdr:colOff>285750</xdr:colOff>
          <xdr:row>6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730250</xdr:colOff>
          <xdr:row>8</xdr:row>
          <xdr:rowOff>279400</xdr:rowOff>
        </xdr:from>
        <xdr:to>
          <xdr:col>4</xdr:col>
          <xdr:colOff>165100</xdr:colOff>
          <xdr:row>10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717550</xdr:colOff>
          <xdr:row>90</xdr:row>
          <xdr:rowOff>152400</xdr:rowOff>
        </xdr:from>
        <xdr:to>
          <xdr:col>4</xdr:col>
          <xdr:colOff>184150</xdr:colOff>
          <xdr:row>92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152400</xdr:rowOff>
        </xdr:from>
        <xdr:to>
          <xdr:col>2</xdr:col>
          <xdr:colOff>781050</xdr:colOff>
          <xdr:row>93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FILL INSULIN SYRINGES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139700</xdr:rowOff>
        </xdr:from>
        <xdr:to>
          <xdr:col>2</xdr:col>
          <xdr:colOff>425450</xdr:colOff>
          <xdr:row>94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EVAL APC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91</xdr:row>
          <xdr:rowOff>139700</xdr:rowOff>
        </xdr:from>
        <xdr:to>
          <xdr:col>4</xdr:col>
          <xdr:colOff>495300</xdr:colOff>
          <xdr:row>93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MONITOR SKIN COND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92</xdr:row>
          <xdr:rowOff>133350</xdr:rowOff>
        </xdr:from>
        <xdr:to>
          <xdr:col>3</xdr:col>
          <xdr:colOff>596900</xdr:colOff>
          <xdr:row>94</xdr:row>
          <xdr:rowOff>25400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TRAIN APC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93</xdr:row>
          <xdr:rowOff>133350</xdr:rowOff>
        </xdr:from>
        <xdr:to>
          <xdr:col>4</xdr:col>
          <xdr:colOff>165100</xdr:colOff>
          <xdr:row>95</xdr:row>
          <xdr:rowOff>25400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(SEE BELOW)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92</xdr:row>
          <xdr:rowOff>120650</xdr:rowOff>
        </xdr:from>
        <xdr:to>
          <xdr:col>7</xdr:col>
          <xdr:colOff>412750</xdr:colOff>
          <xdr:row>94</xdr:row>
          <xdr:rowOff>44450</xdr:rowOff>
        </xdr:to>
        <xdr:sp macro="" textlink="">
          <xdr:nvSpPr>
            <xdr:cNvPr id="1068" name="Check Box 44" descr=" GENERAL HEALTH EVAL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GENERAL HEALTH EVALUATION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622300</xdr:colOff>
          <xdr:row>91</xdr:row>
          <xdr:rowOff>165100</xdr:rowOff>
        </xdr:from>
        <xdr:to>
          <xdr:col>6</xdr:col>
          <xdr:colOff>190500</xdr:colOff>
          <xdr:row>93</xdr:row>
          <xdr:rowOff>25400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MED SETUP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30</xdr:row>
          <xdr:rowOff>133350</xdr:rowOff>
        </xdr:from>
        <xdr:to>
          <xdr:col>4</xdr:col>
          <xdr:colOff>165100</xdr:colOff>
          <xdr:row>32</xdr:row>
          <xdr:rowOff>19050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698500</xdr:colOff>
          <xdr:row>66</xdr:row>
          <xdr:rowOff>139700</xdr:rowOff>
        </xdr:from>
        <xdr:to>
          <xdr:col>4</xdr:col>
          <xdr:colOff>165100</xdr:colOff>
          <xdr:row>68</xdr:row>
          <xdr:rowOff>19050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120650</xdr:rowOff>
        </xdr:from>
        <xdr:to>
          <xdr:col>4</xdr:col>
          <xdr:colOff>565150</xdr:colOff>
          <xdr:row>117</xdr:row>
          <xdr:rowOff>19050</xdr:rowOff>
        </xdr:to>
        <xdr:sp macro="" textlink="">
          <xdr:nvSpPr>
            <xdr:cNvPr id="16704" name="Check Box 13632" hidden="1">
              <a:extLst>
                <a:ext uri="{63B3BB69-23CF-44E3-9099-C40C66FF867C}">
                  <a14:compatExt spid="_x0000_s16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PROVIDE RODENT CONTROL WITHIN HOME USING OTC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120650</xdr:rowOff>
        </xdr:from>
        <xdr:to>
          <xdr:col>5</xdr:col>
          <xdr:colOff>165100</xdr:colOff>
          <xdr:row>118</xdr:row>
          <xdr:rowOff>19050</xdr:rowOff>
        </xdr:to>
        <xdr:sp macro="" textlink="">
          <xdr:nvSpPr>
            <xdr:cNvPr id="16705" name="Check Box 13633" hidden="1">
              <a:extLst>
                <a:ext uri="{63B3BB69-23CF-44E3-9099-C40C66FF867C}">
                  <a14:compatExt spid="_x0000_s16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SPRAY FOR INSECTS WITHIN HOME USING OTC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114</xdr:row>
          <xdr:rowOff>133350</xdr:rowOff>
        </xdr:from>
        <xdr:to>
          <xdr:col>2</xdr:col>
          <xdr:colOff>768350</xdr:colOff>
          <xdr:row>116</xdr:row>
          <xdr:rowOff>25400</xdr:rowOff>
        </xdr:to>
        <xdr:sp macro="" textlink="">
          <xdr:nvSpPr>
            <xdr:cNvPr id="16706" name="Check Box 13634" hidden="1">
              <a:extLst>
                <a:ext uri="{63B3BB69-23CF-44E3-9099-C40C66FF867C}">
                  <a14:compatExt spid="_x0000_s16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AIR MATTRESSES/BEDDING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254000</xdr:colOff>
          <xdr:row>116</xdr:row>
          <xdr:rowOff>120650</xdr:rowOff>
        </xdr:from>
        <xdr:to>
          <xdr:col>8</xdr:col>
          <xdr:colOff>50800</xdr:colOff>
          <xdr:row>118</xdr:row>
          <xdr:rowOff>19050</xdr:rowOff>
        </xdr:to>
        <xdr:sp macro="" textlink="">
          <xdr:nvSpPr>
            <xdr:cNvPr id="16708" name="Check Box 13636" hidden="1">
              <a:extLst>
                <a:ext uri="{63B3BB69-23CF-44E3-9099-C40C66FF867C}">
                  <a14:compatExt spid="_x0000_s1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WASH WALLS AND WOODWORK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755650</xdr:colOff>
          <xdr:row>114</xdr:row>
          <xdr:rowOff>133350</xdr:rowOff>
        </xdr:from>
        <xdr:to>
          <xdr:col>7</xdr:col>
          <xdr:colOff>177800</xdr:colOff>
          <xdr:row>116</xdr:row>
          <xdr:rowOff>44450</xdr:rowOff>
        </xdr:to>
        <xdr:sp macro="" textlink="">
          <xdr:nvSpPr>
            <xdr:cNvPr id="16709" name="Check Box 13637" hidden="1">
              <a:extLst>
                <a:ext uri="{63B3BB69-23CF-44E3-9099-C40C66FF867C}">
                  <a14:compatExt spid="_x0000_s1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CLEAN CLOSETS/BASEMENT &amp; ATTICS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115</xdr:row>
          <xdr:rowOff>139700</xdr:rowOff>
        </xdr:from>
        <xdr:to>
          <xdr:col>7</xdr:col>
          <xdr:colOff>171450</xdr:colOff>
          <xdr:row>117</xdr:row>
          <xdr:rowOff>25400</xdr:rowOff>
        </xdr:to>
        <xdr:sp macro="" textlink="">
          <xdr:nvSpPr>
            <xdr:cNvPr id="16710" name="Check Box 13638" hidden="1">
              <a:extLst>
                <a:ext uri="{63B3BB69-23CF-44E3-9099-C40C66FF867C}">
                  <a14:compatExt spid="_x0000_s1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SHAMPOO RUGS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81643</xdr:colOff>
      <xdr:row>4</xdr:row>
      <xdr:rowOff>27214</xdr:rowOff>
    </xdr:to>
    <xdr:pic>
      <xdr:nvPicPr>
        <xdr:cNvPr id="1673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9343" cy="74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93</xdr:row>
          <xdr:rowOff>133350</xdr:rowOff>
        </xdr:from>
        <xdr:to>
          <xdr:col>2</xdr:col>
          <xdr:colOff>463550</xdr:colOff>
          <xdr:row>95</xdr:row>
          <xdr:rowOff>25400</xdr:rowOff>
        </xdr:to>
        <xdr:sp macro="" textlink="">
          <xdr:nvSpPr>
            <xdr:cNvPr id="16725" name="Check Box 13653" descr="Nailcare" hidden="1">
              <a:extLst>
                <a:ext uri="{63B3BB69-23CF-44E3-9099-C40C66FF867C}">
                  <a14:compatExt spid="_x0000_s1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NAIL CARE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29"/>
  <sheetViews>
    <sheetView showZeros="0" tabSelected="1" zoomScale="110" zoomScaleNormal="110" workbookViewId="0">
      <pane ySplit="9" topLeftCell="A10" activePane="bottomLeft" state="frozen"/>
      <selection pane="bottomLeft" activeCell="I26" sqref="I26"/>
    </sheetView>
  </sheetViews>
  <sheetFormatPr defaultRowHeight="12.5" x14ac:dyDescent="0.25"/>
  <cols>
    <col min="1" max="1" width="0.81640625" customWidth="1"/>
    <col min="2" max="2" width="8.26953125" customWidth="1"/>
    <col min="3" max="4" width="12.1796875" customWidth="1"/>
    <col min="5" max="5" width="9.26953125" customWidth="1"/>
    <col min="6" max="6" width="11.1796875" customWidth="1"/>
    <col min="7" max="7" width="2.81640625" customWidth="1"/>
    <col min="8" max="8" width="6" customWidth="1"/>
    <col min="9" max="9" width="9.1796875" customWidth="1"/>
    <col min="10" max="11" width="8.1796875" customWidth="1"/>
    <col min="12" max="12" width="8.26953125" customWidth="1"/>
    <col min="13" max="13" width="8.81640625" customWidth="1"/>
    <col min="14" max="14" width="9.1796875" customWidth="1"/>
  </cols>
  <sheetData>
    <row r="1" spans="1:19" x14ac:dyDescent="0.25">
      <c r="A1" s="108"/>
      <c r="B1" s="108"/>
      <c r="C1" s="110" t="s">
        <v>113</v>
      </c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76"/>
      <c r="O1" s="17"/>
      <c r="P1" s="6"/>
      <c r="Q1" s="6"/>
      <c r="R1" s="6"/>
      <c r="S1" s="6"/>
    </row>
    <row r="2" spans="1:19" x14ac:dyDescent="0.25">
      <c r="A2" s="108"/>
      <c r="B2" s="108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33"/>
      <c r="O2" s="40"/>
      <c r="P2" s="40"/>
      <c r="Q2" s="3"/>
      <c r="R2" s="3"/>
      <c r="S2" s="3"/>
    </row>
    <row r="3" spans="1:19" ht="14.15" customHeight="1" x14ac:dyDescent="0.3">
      <c r="A3" s="108"/>
      <c r="B3" s="108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78"/>
      <c r="O3" s="40"/>
      <c r="P3" s="40"/>
      <c r="Q3" s="3"/>
      <c r="R3" s="3"/>
      <c r="S3" s="3"/>
    </row>
    <row r="4" spans="1:19" ht="17.75" customHeight="1" x14ac:dyDescent="0.25">
      <c r="A4" s="109"/>
      <c r="B4" s="10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40"/>
      <c r="O4" s="40"/>
      <c r="P4" s="40"/>
      <c r="Q4" s="3"/>
      <c r="R4" s="3"/>
      <c r="S4" s="3"/>
    </row>
    <row r="5" spans="1:19" ht="11.15" customHeight="1" x14ac:dyDescent="0.25">
      <c r="A5" s="194" t="s">
        <v>51</v>
      </c>
      <c r="B5" s="195"/>
      <c r="C5" s="195"/>
      <c r="D5" s="195"/>
      <c r="E5" s="195"/>
      <c r="F5" s="196"/>
      <c r="G5" s="194" t="s">
        <v>0</v>
      </c>
      <c r="H5" s="195"/>
      <c r="I5" s="196"/>
      <c r="J5" s="194" t="s">
        <v>1</v>
      </c>
      <c r="K5" s="195"/>
      <c r="L5" s="195"/>
      <c r="M5" s="196"/>
      <c r="N5" s="40"/>
      <c r="O5" s="40"/>
      <c r="P5" s="40"/>
      <c r="Q5" s="3"/>
      <c r="R5" s="3"/>
      <c r="S5" s="3"/>
    </row>
    <row r="6" spans="1:19" ht="13.5" customHeight="1" x14ac:dyDescent="0.25">
      <c r="A6" s="177"/>
      <c r="B6" s="178"/>
      <c r="C6" s="178"/>
      <c r="D6" s="178"/>
      <c r="E6" s="178"/>
      <c r="F6" s="179"/>
      <c r="G6" s="172"/>
      <c r="H6" s="173"/>
      <c r="I6" s="174"/>
      <c r="J6" s="200"/>
      <c r="K6" s="201"/>
      <c r="L6" s="201"/>
      <c r="M6" s="202"/>
      <c r="N6" s="40"/>
      <c r="O6" s="40"/>
      <c r="P6" s="40"/>
      <c r="Q6" s="3"/>
      <c r="R6" s="3"/>
      <c r="S6" s="3"/>
    </row>
    <row r="7" spans="1:19" ht="11.15" customHeight="1" x14ac:dyDescent="0.25">
      <c r="A7" s="197" t="s">
        <v>77</v>
      </c>
      <c r="B7" s="198"/>
      <c r="C7" s="198"/>
      <c r="D7" s="198"/>
      <c r="E7" s="198"/>
      <c r="F7" s="198"/>
      <c r="G7" s="198"/>
      <c r="H7" s="198"/>
      <c r="I7" s="199"/>
      <c r="J7" s="197" t="s">
        <v>78</v>
      </c>
      <c r="K7" s="198"/>
      <c r="L7" s="198"/>
      <c r="M7" s="199"/>
      <c r="N7" s="40"/>
      <c r="O7" s="40"/>
      <c r="P7" s="40"/>
      <c r="Q7" s="3"/>
      <c r="R7" s="3"/>
      <c r="S7" s="3"/>
    </row>
    <row r="8" spans="1:19" ht="13.5" customHeight="1" x14ac:dyDescent="0.25">
      <c r="A8" s="177"/>
      <c r="B8" s="207"/>
      <c r="C8" s="207"/>
      <c r="D8" s="207"/>
      <c r="E8" s="207"/>
      <c r="F8" s="207"/>
      <c r="G8" s="207"/>
      <c r="H8" s="207"/>
      <c r="I8" s="208"/>
      <c r="J8" s="200"/>
      <c r="K8" s="201"/>
      <c r="L8" s="201"/>
      <c r="M8" s="202"/>
      <c r="N8" s="40"/>
      <c r="O8" s="40"/>
      <c r="P8" s="40"/>
      <c r="Q8" s="38"/>
      <c r="R8" s="38"/>
      <c r="S8" s="38"/>
    </row>
    <row r="9" spans="1:19" ht="23.25" customHeight="1" x14ac:dyDescent="0.25">
      <c r="A9" s="82" t="s">
        <v>2</v>
      </c>
      <c r="B9" s="83"/>
      <c r="C9" s="84"/>
      <c r="D9" s="29" t="s">
        <v>70</v>
      </c>
      <c r="E9" s="175" t="s">
        <v>3</v>
      </c>
      <c r="F9" s="176"/>
      <c r="G9" s="175" t="s">
        <v>53</v>
      </c>
      <c r="H9" s="176"/>
      <c r="I9" s="25" t="s">
        <v>54</v>
      </c>
      <c r="J9" s="25" t="s">
        <v>49</v>
      </c>
      <c r="K9" s="25" t="s">
        <v>29</v>
      </c>
      <c r="L9" s="25" t="s">
        <v>73</v>
      </c>
      <c r="M9" s="25" t="s">
        <v>74</v>
      </c>
    </row>
    <row r="10" spans="1:19" ht="13.5" customHeight="1" x14ac:dyDescent="0.3">
      <c r="A10" s="180" t="s">
        <v>4</v>
      </c>
      <c r="B10" s="151"/>
      <c r="C10" s="151"/>
      <c r="D10" s="151"/>
      <c r="E10" s="118" t="s">
        <v>38</v>
      </c>
      <c r="F10" s="118"/>
      <c r="G10" s="118"/>
      <c r="H10" s="118"/>
      <c r="I10" s="118"/>
      <c r="J10" s="118"/>
      <c r="K10" s="118"/>
      <c r="L10" s="118"/>
      <c r="M10" s="124"/>
    </row>
    <row r="11" spans="1:19" x14ac:dyDescent="0.25">
      <c r="A11" s="5"/>
      <c r="B11" s="120" t="s">
        <v>83</v>
      </c>
      <c r="C11" s="121"/>
      <c r="D11" s="43" t="s">
        <v>16</v>
      </c>
      <c r="E11" s="205" t="s">
        <v>10</v>
      </c>
      <c r="F11" s="206"/>
      <c r="G11" s="159"/>
      <c r="H11" s="160"/>
      <c r="I11" s="26"/>
      <c r="J11" s="4">
        <f>(G11*I11)</f>
        <v>0</v>
      </c>
      <c r="K11" s="8"/>
      <c r="L11" s="8"/>
      <c r="M11" s="8"/>
    </row>
    <row r="12" spans="1:19" x14ac:dyDescent="0.25">
      <c r="A12" s="125" t="s">
        <v>84</v>
      </c>
      <c r="B12" s="126"/>
      <c r="C12" s="127"/>
      <c r="D12" s="131"/>
      <c r="E12" s="132"/>
      <c r="F12" s="132"/>
      <c r="G12" s="132"/>
      <c r="H12" s="132"/>
      <c r="I12" s="132"/>
      <c r="J12" s="132"/>
      <c r="K12" s="132"/>
      <c r="L12" s="132"/>
      <c r="M12" s="133"/>
    </row>
    <row r="13" spans="1:19" x14ac:dyDescent="0.25">
      <c r="A13" s="128"/>
      <c r="B13" s="129"/>
      <c r="C13" s="130"/>
      <c r="D13" s="134"/>
      <c r="E13" s="135"/>
      <c r="F13" s="135"/>
      <c r="G13" s="135"/>
      <c r="H13" s="135"/>
      <c r="I13" s="135"/>
      <c r="J13" s="135"/>
      <c r="K13" s="135"/>
      <c r="L13" s="135"/>
      <c r="M13" s="136"/>
    </row>
    <row r="14" spans="1:19" x14ac:dyDescent="0.25">
      <c r="A14" s="5"/>
      <c r="B14" s="120" t="s">
        <v>85</v>
      </c>
      <c r="C14" s="121"/>
      <c r="D14" s="1" t="s">
        <v>5</v>
      </c>
      <c r="E14" s="168" t="s">
        <v>10</v>
      </c>
      <c r="F14" s="169"/>
      <c r="G14" s="159"/>
      <c r="H14" s="160"/>
      <c r="I14" s="26"/>
      <c r="J14" s="4">
        <f>G14*I14</f>
        <v>0</v>
      </c>
      <c r="K14" s="8"/>
      <c r="L14" s="8"/>
      <c r="M14" s="8"/>
    </row>
    <row r="15" spans="1:19" x14ac:dyDescent="0.25">
      <c r="A15" s="125" t="s">
        <v>84</v>
      </c>
      <c r="B15" s="126"/>
      <c r="C15" s="127"/>
      <c r="D15" s="131"/>
      <c r="E15" s="132"/>
      <c r="F15" s="132"/>
      <c r="G15" s="132"/>
      <c r="H15" s="132"/>
      <c r="I15" s="132"/>
      <c r="J15" s="132"/>
      <c r="K15" s="132"/>
      <c r="L15" s="132"/>
      <c r="M15" s="133"/>
    </row>
    <row r="16" spans="1:19" x14ac:dyDescent="0.25">
      <c r="A16" s="137"/>
      <c r="B16" s="129"/>
      <c r="C16" s="130"/>
      <c r="D16" s="134"/>
      <c r="E16" s="135"/>
      <c r="F16" s="135"/>
      <c r="G16" s="135"/>
      <c r="H16" s="135"/>
      <c r="I16" s="135"/>
      <c r="J16" s="135"/>
      <c r="K16" s="135"/>
      <c r="L16" s="135"/>
      <c r="M16" s="136"/>
    </row>
    <row r="17" spans="1:13" x14ac:dyDescent="0.25">
      <c r="A17" s="5"/>
      <c r="B17" s="85" t="s">
        <v>86</v>
      </c>
      <c r="C17" s="86"/>
      <c r="D17" s="43" t="s">
        <v>6</v>
      </c>
      <c r="E17" s="205" t="s">
        <v>10</v>
      </c>
      <c r="F17" s="206"/>
      <c r="G17" s="159"/>
      <c r="H17" s="160"/>
      <c r="I17" s="26"/>
      <c r="J17" s="4">
        <f>G17*I17</f>
        <v>0</v>
      </c>
      <c r="K17" s="8"/>
      <c r="L17" s="8"/>
      <c r="M17" s="8"/>
    </row>
    <row r="18" spans="1:13" x14ac:dyDescent="0.25">
      <c r="A18" s="138" t="s">
        <v>84</v>
      </c>
      <c r="B18" s="138"/>
      <c r="C18" s="138"/>
      <c r="D18" s="131"/>
      <c r="E18" s="132"/>
      <c r="F18" s="132"/>
      <c r="G18" s="132"/>
      <c r="H18" s="132"/>
      <c r="I18" s="132"/>
      <c r="J18" s="132"/>
      <c r="K18" s="132"/>
      <c r="L18" s="132"/>
      <c r="M18" s="133"/>
    </row>
    <row r="19" spans="1:13" x14ac:dyDescent="0.25">
      <c r="A19" s="138"/>
      <c r="B19" s="138"/>
      <c r="C19" s="138"/>
      <c r="D19" s="134"/>
      <c r="E19" s="135"/>
      <c r="F19" s="135"/>
      <c r="G19" s="135"/>
      <c r="H19" s="135"/>
      <c r="I19" s="135"/>
      <c r="J19" s="135"/>
      <c r="K19" s="135"/>
      <c r="L19" s="135"/>
      <c r="M19" s="136"/>
    </row>
    <row r="20" spans="1:13" ht="23" customHeight="1" x14ac:dyDescent="0.25">
      <c r="A20" s="5"/>
      <c r="B20" s="122" t="s">
        <v>90</v>
      </c>
      <c r="C20" s="123"/>
      <c r="D20" s="75" t="s">
        <v>7</v>
      </c>
      <c r="E20" s="166" t="s">
        <v>11</v>
      </c>
      <c r="F20" s="167"/>
      <c r="G20" s="159"/>
      <c r="H20" s="160"/>
      <c r="I20" s="26"/>
      <c r="J20" s="4">
        <f>G20*I20</f>
        <v>0</v>
      </c>
      <c r="K20" s="8"/>
      <c r="L20" s="8"/>
      <c r="M20" s="8"/>
    </row>
    <row r="21" spans="1:13" x14ac:dyDescent="0.25">
      <c r="A21" s="138" t="s">
        <v>84</v>
      </c>
      <c r="B21" s="138"/>
      <c r="C21" s="138"/>
      <c r="D21" s="131"/>
      <c r="E21" s="132"/>
      <c r="F21" s="132"/>
      <c r="G21" s="132"/>
      <c r="H21" s="132"/>
      <c r="I21" s="132"/>
      <c r="J21" s="132"/>
      <c r="K21" s="132"/>
      <c r="L21" s="132"/>
      <c r="M21" s="133"/>
    </row>
    <row r="22" spans="1:13" x14ac:dyDescent="0.25">
      <c r="A22" s="152"/>
      <c r="B22" s="138"/>
      <c r="C22" s="138"/>
      <c r="D22" s="134"/>
      <c r="E22" s="135"/>
      <c r="F22" s="135"/>
      <c r="G22" s="135"/>
      <c r="H22" s="135"/>
      <c r="I22" s="135"/>
      <c r="J22" s="135"/>
      <c r="K22" s="135"/>
      <c r="L22" s="135"/>
      <c r="M22" s="136"/>
    </row>
    <row r="23" spans="1:13" x14ac:dyDescent="0.25">
      <c r="A23" s="5"/>
      <c r="B23" s="118" t="s">
        <v>87</v>
      </c>
      <c r="C23" s="124"/>
      <c r="D23" s="1" t="s">
        <v>8</v>
      </c>
      <c r="E23" s="168" t="s">
        <v>11</v>
      </c>
      <c r="F23" s="169"/>
      <c r="G23" s="159"/>
      <c r="H23" s="160"/>
      <c r="I23" s="26"/>
      <c r="J23" s="4">
        <f>G23*I23</f>
        <v>0</v>
      </c>
      <c r="K23" s="8">
        <f>IF(E31=Sheet2!I28,Sheet2!I29,0)</f>
        <v>0</v>
      </c>
      <c r="L23" s="8"/>
      <c r="M23" s="8"/>
    </row>
    <row r="24" spans="1:13" x14ac:dyDescent="0.25">
      <c r="A24" s="153" t="s">
        <v>84</v>
      </c>
      <c r="B24" s="154"/>
      <c r="C24" s="155"/>
      <c r="D24" s="131"/>
      <c r="E24" s="132"/>
      <c r="F24" s="132"/>
      <c r="G24" s="132"/>
      <c r="H24" s="132"/>
      <c r="I24" s="132"/>
      <c r="J24" s="132"/>
      <c r="K24" s="132"/>
      <c r="L24" s="132"/>
      <c r="M24" s="133"/>
    </row>
    <row r="25" spans="1:13" x14ac:dyDescent="0.25">
      <c r="A25" s="156"/>
      <c r="B25" s="157"/>
      <c r="C25" s="158"/>
      <c r="D25" s="134"/>
      <c r="E25" s="135"/>
      <c r="F25" s="135"/>
      <c r="G25" s="135"/>
      <c r="H25" s="135"/>
      <c r="I25" s="135"/>
      <c r="J25" s="135"/>
      <c r="K25" s="135"/>
      <c r="L25" s="135"/>
      <c r="M25" s="136"/>
    </row>
    <row r="26" spans="1:13" x14ac:dyDescent="0.25">
      <c r="A26" s="5"/>
      <c r="B26" s="120" t="s">
        <v>88</v>
      </c>
      <c r="C26" s="121"/>
      <c r="D26" s="1" t="s">
        <v>7</v>
      </c>
      <c r="E26" s="168" t="s">
        <v>11</v>
      </c>
      <c r="F26" s="169"/>
      <c r="G26" s="159"/>
      <c r="H26" s="160"/>
      <c r="I26" s="26"/>
      <c r="J26" s="4">
        <f>G26*I26</f>
        <v>0</v>
      </c>
      <c r="K26" s="8"/>
      <c r="L26" s="10"/>
      <c r="M26" s="10"/>
    </row>
    <row r="27" spans="1:13" x14ac:dyDescent="0.25">
      <c r="A27" s="153" t="s">
        <v>84</v>
      </c>
      <c r="B27" s="154"/>
      <c r="C27" s="155"/>
      <c r="D27" s="131"/>
      <c r="E27" s="132"/>
      <c r="F27" s="132"/>
      <c r="G27" s="132"/>
      <c r="H27" s="132"/>
      <c r="I27" s="132"/>
      <c r="J27" s="132"/>
      <c r="K27" s="132"/>
      <c r="L27" s="132"/>
      <c r="M27" s="133"/>
    </row>
    <row r="28" spans="1:13" x14ac:dyDescent="0.25">
      <c r="A28" s="156"/>
      <c r="B28" s="157"/>
      <c r="C28" s="158"/>
      <c r="D28" s="134"/>
      <c r="E28" s="135"/>
      <c r="F28" s="135"/>
      <c r="G28" s="135"/>
      <c r="H28" s="135"/>
      <c r="I28" s="135"/>
      <c r="J28" s="135"/>
      <c r="K28" s="135"/>
      <c r="L28" s="135"/>
      <c r="M28" s="136"/>
    </row>
    <row r="29" spans="1:13" x14ac:dyDescent="0.25">
      <c r="A29" s="16"/>
      <c r="B29" s="120" t="s">
        <v>89</v>
      </c>
      <c r="C29" s="121"/>
      <c r="D29" s="168" t="s">
        <v>9</v>
      </c>
      <c r="E29" s="170"/>
      <c r="F29" s="170"/>
      <c r="G29" s="170"/>
      <c r="H29" s="170"/>
      <c r="I29" s="170"/>
      <c r="J29" s="24">
        <f>IF(Sheet2!L2=TRUE,SUM('HCBS-3a'!J33:J63),0)</f>
        <v>0</v>
      </c>
      <c r="K29" s="9"/>
      <c r="L29" s="10"/>
      <c r="M29" s="10"/>
    </row>
    <row r="30" spans="1:13" ht="12.75" customHeight="1" x14ac:dyDescent="0.25">
      <c r="A30" s="16"/>
      <c r="B30" s="91" t="s">
        <v>43</v>
      </c>
      <c r="C30" s="16" t="s">
        <v>44</v>
      </c>
      <c r="D30" s="19" t="s">
        <v>47</v>
      </c>
      <c r="E30" s="18" t="s">
        <v>45</v>
      </c>
      <c r="F30" s="146" t="s">
        <v>46</v>
      </c>
      <c r="G30" s="147"/>
      <c r="H30" s="148" t="s">
        <v>48</v>
      </c>
      <c r="I30" s="149"/>
      <c r="J30" s="150"/>
      <c r="K30" s="90"/>
      <c r="L30" s="171" t="str">
        <f>IF(F31&gt;0,PRODUCT(F31*H31),"")</f>
        <v/>
      </c>
      <c r="M30" s="211" t="str">
        <f>IF(B31&gt;0,PRODUCT(L30*Sheet2!I9),"")</f>
        <v/>
      </c>
    </row>
    <row r="31" spans="1:13" ht="12.75" customHeight="1" x14ac:dyDescent="0.25">
      <c r="A31" s="7"/>
      <c r="B31" s="92">
        <f>SUM(J11:J29,0)</f>
        <v>0</v>
      </c>
      <c r="C31" s="22"/>
      <c r="D31" s="23">
        <f>ROUNDUP(Sheet2!D22,0)</f>
        <v>0</v>
      </c>
      <c r="E31" s="32">
        <f>IF(Sheet2!L2=TRUE,MAX('HCBS-3a'!I11:I63),IF(Sheet2!L2=FALSE,MAX(I11:I26),0))</f>
        <v>0</v>
      </c>
      <c r="F31" s="115">
        <f>ROUNDUP(Sheet2!F22,0)</f>
        <v>0</v>
      </c>
      <c r="G31" s="117"/>
      <c r="H31" s="115" t="str">
        <f>IF(E31=1,"5",IF(E31=2,"10",IF(E31=3,"15",IF(E31=4,"19",IF(E31=5,"23",IF(E31=6,"27",IF(E31=7,"31","")))))))</f>
        <v/>
      </c>
      <c r="I31" s="116"/>
      <c r="J31" s="117"/>
      <c r="K31" s="93"/>
      <c r="L31" s="171"/>
      <c r="M31" s="211"/>
    </row>
    <row r="32" spans="1:13" ht="14.15" customHeight="1" x14ac:dyDescent="0.3">
      <c r="A32" s="151" t="s">
        <v>91</v>
      </c>
      <c r="B32" s="151"/>
      <c r="C32" s="151"/>
      <c r="D32" s="151"/>
      <c r="E32" s="83" t="s">
        <v>92</v>
      </c>
      <c r="F32" s="89"/>
      <c r="G32" s="89"/>
      <c r="H32" s="89"/>
      <c r="I32" s="89"/>
      <c r="J32" s="89"/>
      <c r="K32" s="87"/>
      <c r="L32" s="87"/>
      <c r="M32" s="88"/>
    </row>
    <row r="33" spans="1:19" x14ac:dyDescent="0.25">
      <c r="A33" s="94"/>
      <c r="B33" s="118" t="s">
        <v>93</v>
      </c>
      <c r="C33" s="119"/>
      <c r="D33" s="1" t="s">
        <v>16</v>
      </c>
      <c r="E33" s="168" t="s">
        <v>23</v>
      </c>
      <c r="F33" s="169"/>
      <c r="G33" s="209"/>
      <c r="H33" s="210"/>
      <c r="I33" s="56"/>
      <c r="J33" s="15">
        <f>G33*I33</f>
        <v>0</v>
      </c>
      <c r="K33" s="57"/>
      <c r="L33" s="57"/>
      <c r="M33" s="57"/>
      <c r="N33" s="17"/>
      <c r="O33" s="17"/>
      <c r="P33" s="6"/>
      <c r="Q33" s="6"/>
      <c r="R33" s="6"/>
      <c r="S33" s="6"/>
    </row>
    <row r="34" spans="1:19" x14ac:dyDescent="0.25">
      <c r="A34" s="137" t="s">
        <v>84</v>
      </c>
      <c r="B34" s="126"/>
      <c r="C34" s="127"/>
      <c r="D34" s="131"/>
      <c r="E34" s="132"/>
      <c r="F34" s="132"/>
      <c r="G34" s="132"/>
      <c r="H34" s="132"/>
      <c r="I34" s="132"/>
      <c r="J34" s="132"/>
      <c r="K34" s="132"/>
      <c r="L34" s="132"/>
      <c r="M34" s="133"/>
      <c r="N34" s="17"/>
      <c r="O34" s="17"/>
      <c r="P34" s="6"/>
      <c r="Q34" s="6"/>
      <c r="R34" s="6"/>
      <c r="S34" s="6"/>
    </row>
    <row r="35" spans="1:19" x14ac:dyDescent="0.25">
      <c r="A35" s="137"/>
      <c r="B35" s="129"/>
      <c r="C35" s="130"/>
      <c r="D35" s="134"/>
      <c r="E35" s="135"/>
      <c r="F35" s="135"/>
      <c r="G35" s="135"/>
      <c r="H35" s="135"/>
      <c r="I35" s="135"/>
      <c r="J35" s="135"/>
      <c r="K35" s="135"/>
      <c r="L35" s="135"/>
      <c r="M35" s="136"/>
      <c r="N35" s="17"/>
      <c r="O35" s="17"/>
      <c r="P35" s="6"/>
      <c r="Q35" s="6"/>
      <c r="R35" s="6"/>
      <c r="S35" s="6"/>
    </row>
    <row r="36" spans="1:19" x14ac:dyDescent="0.25">
      <c r="A36" s="94"/>
      <c r="B36" s="120" t="s">
        <v>94</v>
      </c>
      <c r="C36" s="121"/>
      <c r="D36" s="1" t="s">
        <v>16</v>
      </c>
      <c r="E36" s="168" t="s">
        <v>23</v>
      </c>
      <c r="F36" s="169"/>
      <c r="G36" s="159"/>
      <c r="H36" s="160"/>
      <c r="I36" s="26"/>
      <c r="J36" s="4">
        <f>G36*I36</f>
        <v>0</v>
      </c>
      <c r="K36" s="8"/>
      <c r="L36" s="8"/>
      <c r="M36" s="8"/>
      <c r="N36" s="40"/>
      <c r="O36" s="40"/>
      <c r="P36" s="40"/>
      <c r="Q36" s="3"/>
      <c r="R36" s="3"/>
      <c r="S36" s="3"/>
    </row>
    <row r="37" spans="1:19" x14ac:dyDescent="0.25">
      <c r="A37" s="137" t="s">
        <v>84</v>
      </c>
      <c r="B37" s="126"/>
      <c r="C37" s="127"/>
      <c r="D37" s="131"/>
      <c r="E37" s="132"/>
      <c r="F37" s="132"/>
      <c r="G37" s="132"/>
      <c r="H37" s="132"/>
      <c r="I37" s="132"/>
      <c r="J37" s="132"/>
      <c r="K37" s="132"/>
      <c r="L37" s="132"/>
      <c r="M37" s="133"/>
      <c r="N37" s="40"/>
      <c r="O37" s="40"/>
      <c r="P37" s="40"/>
      <c r="Q37" s="3"/>
      <c r="R37" s="3"/>
      <c r="S37" s="3"/>
    </row>
    <row r="38" spans="1:19" x14ac:dyDescent="0.25">
      <c r="A38" s="137"/>
      <c r="B38" s="129"/>
      <c r="C38" s="130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40"/>
      <c r="O38" s="40"/>
      <c r="P38" s="40"/>
      <c r="Q38" s="3"/>
      <c r="R38" s="3"/>
      <c r="S38" s="3"/>
    </row>
    <row r="39" spans="1:19" x14ac:dyDescent="0.25">
      <c r="A39" s="94"/>
      <c r="B39" s="120" t="s">
        <v>95</v>
      </c>
      <c r="C39" s="121"/>
      <c r="D39" s="1" t="s">
        <v>22</v>
      </c>
      <c r="E39" s="168" t="s">
        <v>23</v>
      </c>
      <c r="F39" s="169"/>
      <c r="G39" s="159"/>
      <c r="H39" s="160"/>
      <c r="I39" s="26"/>
      <c r="J39" s="4">
        <f>G39*I39</f>
        <v>0</v>
      </c>
      <c r="K39" s="8"/>
      <c r="L39" s="8"/>
      <c r="M39" s="8"/>
      <c r="N39" s="40"/>
      <c r="O39" s="40"/>
      <c r="P39" s="40"/>
      <c r="Q39" s="3"/>
      <c r="R39" s="3"/>
      <c r="S39" s="3"/>
    </row>
    <row r="40" spans="1:19" x14ac:dyDescent="0.25">
      <c r="A40" s="137" t="s">
        <v>84</v>
      </c>
      <c r="B40" s="126"/>
      <c r="C40" s="127"/>
      <c r="D40" s="131"/>
      <c r="E40" s="132"/>
      <c r="F40" s="132"/>
      <c r="G40" s="132"/>
      <c r="H40" s="132"/>
      <c r="I40" s="132"/>
      <c r="J40" s="132"/>
      <c r="K40" s="132"/>
      <c r="L40" s="132"/>
      <c r="M40" s="133"/>
      <c r="N40" s="40"/>
      <c r="O40" s="40"/>
      <c r="P40" s="40"/>
      <c r="Q40" s="3"/>
      <c r="R40" s="3"/>
      <c r="S40" s="3"/>
    </row>
    <row r="41" spans="1:19" x14ac:dyDescent="0.25">
      <c r="A41" s="137"/>
      <c r="B41" s="129"/>
      <c r="C41" s="130"/>
      <c r="D41" s="134"/>
      <c r="E41" s="135"/>
      <c r="F41" s="135"/>
      <c r="G41" s="135"/>
      <c r="H41" s="135"/>
      <c r="I41" s="135"/>
      <c r="J41" s="135"/>
      <c r="K41" s="135"/>
      <c r="L41" s="135"/>
      <c r="M41" s="136"/>
      <c r="N41" s="40"/>
      <c r="O41" s="40"/>
      <c r="P41" s="40"/>
      <c r="Q41" s="3"/>
      <c r="R41" s="3"/>
      <c r="S41" s="3"/>
    </row>
    <row r="42" spans="1:19" ht="23" customHeight="1" x14ac:dyDescent="0.25">
      <c r="A42" s="94"/>
      <c r="B42" s="122" t="s">
        <v>96</v>
      </c>
      <c r="C42" s="123"/>
      <c r="D42" s="28" t="s">
        <v>18</v>
      </c>
      <c r="E42" s="166" t="s">
        <v>23</v>
      </c>
      <c r="F42" s="167"/>
      <c r="G42" s="161"/>
      <c r="H42" s="162"/>
      <c r="I42" s="96"/>
      <c r="J42" s="97">
        <f>G42*I42</f>
        <v>0</v>
      </c>
      <c r="K42" s="8"/>
      <c r="L42" s="8"/>
      <c r="M42" s="8"/>
      <c r="N42" s="40"/>
      <c r="O42" s="40"/>
      <c r="P42" s="40"/>
      <c r="Q42" s="3"/>
      <c r="R42" s="3"/>
      <c r="S42" s="3"/>
    </row>
    <row r="43" spans="1:19" x14ac:dyDescent="0.25">
      <c r="A43" s="137" t="s">
        <v>84</v>
      </c>
      <c r="B43" s="126"/>
      <c r="C43" s="127"/>
      <c r="D43" s="131"/>
      <c r="E43" s="132"/>
      <c r="F43" s="132"/>
      <c r="G43" s="132"/>
      <c r="H43" s="132"/>
      <c r="I43" s="132"/>
      <c r="J43" s="132"/>
      <c r="K43" s="132"/>
      <c r="L43" s="132"/>
      <c r="M43" s="133"/>
      <c r="N43" s="40"/>
      <c r="O43" s="40"/>
      <c r="P43" s="40"/>
      <c r="Q43" s="3"/>
      <c r="R43" s="3"/>
      <c r="S43" s="3"/>
    </row>
    <row r="44" spans="1:19" x14ac:dyDescent="0.25">
      <c r="A44" s="137"/>
      <c r="B44" s="129"/>
      <c r="C44" s="130"/>
      <c r="D44" s="134"/>
      <c r="E44" s="135"/>
      <c r="F44" s="135"/>
      <c r="G44" s="135"/>
      <c r="H44" s="135"/>
      <c r="I44" s="135"/>
      <c r="J44" s="135"/>
      <c r="K44" s="135"/>
      <c r="L44" s="135"/>
      <c r="M44" s="136"/>
      <c r="N44" s="40"/>
      <c r="O44" s="40"/>
      <c r="P44" s="40"/>
      <c r="Q44" s="3"/>
      <c r="R44" s="3"/>
      <c r="S44" s="3"/>
    </row>
    <row r="45" spans="1:19" x14ac:dyDescent="0.25">
      <c r="A45" s="94"/>
      <c r="B45" s="118" t="s">
        <v>97</v>
      </c>
      <c r="C45" s="124"/>
      <c r="D45" s="1" t="s">
        <v>19</v>
      </c>
      <c r="E45" s="168" t="s">
        <v>23</v>
      </c>
      <c r="F45" s="169"/>
      <c r="G45" s="159"/>
      <c r="H45" s="160"/>
      <c r="I45" s="26"/>
      <c r="J45" s="4">
        <f>G45*I45</f>
        <v>0</v>
      </c>
      <c r="K45" s="8"/>
      <c r="L45" s="8"/>
      <c r="M45" s="8"/>
      <c r="N45" s="40"/>
      <c r="O45" s="40"/>
      <c r="P45" s="40"/>
      <c r="Q45" s="3"/>
      <c r="R45" s="3"/>
      <c r="S45" s="3"/>
    </row>
    <row r="46" spans="1:19" x14ac:dyDescent="0.25">
      <c r="A46" s="137" t="s">
        <v>84</v>
      </c>
      <c r="B46" s="126"/>
      <c r="C46" s="127"/>
      <c r="D46" s="131"/>
      <c r="E46" s="132"/>
      <c r="F46" s="132"/>
      <c r="G46" s="132"/>
      <c r="H46" s="132"/>
      <c r="I46" s="132"/>
      <c r="J46" s="132"/>
      <c r="K46" s="132"/>
      <c r="L46" s="132"/>
      <c r="M46" s="133"/>
      <c r="N46" s="40"/>
      <c r="O46" s="40"/>
      <c r="P46" s="40"/>
      <c r="Q46" s="3"/>
      <c r="R46" s="3"/>
      <c r="S46" s="3"/>
    </row>
    <row r="47" spans="1:19" x14ac:dyDescent="0.25">
      <c r="A47" s="137"/>
      <c r="B47" s="129"/>
      <c r="C47" s="130"/>
      <c r="D47" s="134"/>
      <c r="E47" s="135"/>
      <c r="F47" s="135"/>
      <c r="G47" s="135"/>
      <c r="H47" s="135"/>
      <c r="I47" s="135"/>
      <c r="J47" s="135"/>
      <c r="K47" s="135"/>
      <c r="L47" s="135"/>
      <c r="M47" s="136"/>
      <c r="N47" s="40"/>
      <c r="O47" s="40"/>
      <c r="P47" s="40"/>
      <c r="Q47" s="3"/>
      <c r="R47" s="3"/>
      <c r="S47" s="3"/>
    </row>
    <row r="48" spans="1:19" ht="23" customHeight="1" x14ac:dyDescent="0.25">
      <c r="A48" s="94"/>
      <c r="B48" s="122" t="s">
        <v>98</v>
      </c>
      <c r="C48" s="123"/>
      <c r="D48" s="95" t="s">
        <v>20</v>
      </c>
      <c r="E48" s="166" t="s">
        <v>23</v>
      </c>
      <c r="F48" s="167"/>
      <c r="G48" s="161"/>
      <c r="H48" s="162"/>
      <c r="I48" s="96"/>
      <c r="J48" s="97">
        <f>G48*I48</f>
        <v>0</v>
      </c>
      <c r="K48" s="8"/>
      <c r="L48" s="10"/>
      <c r="M48" s="10"/>
      <c r="N48" s="40"/>
      <c r="O48" s="40"/>
      <c r="P48" s="40"/>
      <c r="Q48" s="3"/>
      <c r="R48" s="3"/>
      <c r="S48" s="3"/>
    </row>
    <row r="49" spans="1:22" x14ac:dyDescent="0.25">
      <c r="A49" s="137" t="s">
        <v>84</v>
      </c>
      <c r="B49" s="126"/>
      <c r="C49" s="127"/>
      <c r="D49" s="131"/>
      <c r="E49" s="132"/>
      <c r="F49" s="132"/>
      <c r="G49" s="132"/>
      <c r="H49" s="132"/>
      <c r="I49" s="132"/>
      <c r="J49" s="132"/>
      <c r="K49" s="132"/>
      <c r="L49" s="132"/>
      <c r="M49" s="133"/>
      <c r="N49" s="40"/>
      <c r="O49" s="40"/>
      <c r="P49" s="40"/>
      <c r="Q49" s="3"/>
      <c r="R49" s="3"/>
      <c r="S49" s="3"/>
    </row>
    <row r="50" spans="1:22" x14ac:dyDescent="0.25">
      <c r="A50" s="137"/>
      <c r="B50" s="129"/>
      <c r="C50" s="130"/>
      <c r="D50" s="134"/>
      <c r="E50" s="135"/>
      <c r="F50" s="135"/>
      <c r="G50" s="135"/>
      <c r="H50" s="135"/>
      <c r="I50" s="135"/>
      <c r="J50" s="135"/>
      <c r="K50" s="135"/>
      <c r="L50" s="135"/>
      <c r="M50" s="136"/>
      <c r="N50" s="40"/>
      <c r="O50" s="40"/>
      <c r="P50" s="40"/>
      <c r="Q50" s="3"/>
      <c r="R50" s="3"/>
      <c r="S50" s="3"/>
    </row>
    <row r="51" spans="1:22" ht="23" customHeight="1" x14ac:dyDescent="0.25">
      <c r="A51" s="94"/>
      <c r="B51" s="122" t="s">
        <v>99</v>
      </c>
      <c r="C51" s="121"/>
      <c r="D51" s="27" t="s">
        <v>17</v>
      </c>
      <c r="E51" s="166" t="s">
        <v>11</v>
      </c>
      <c r="F51" s="167"/>
      <c r="G51" s="161"/>
      <c r="H51" s="162"/>
      <c r="I51" s="96"/>
      <c r="J51" s="97">
        <f>G51*I51</f>
        <v>0</v>
      </c>
      <c r="K51" s="8"/>
      <c r="L51" s="8"/>
      <c r="M51" s="8"/>
      <c r="N51" s="40"/>
      <c r="O51" s="40"/>
      <c r="P51" s="40"/>
      <c r="Q51" s="3"/>
      <c r="R51" s="3"/>
      <c r="S51" s="3"/>
    </row>
    <row r="52" spans="1:22" x14ac:dyDescent="0.25">
      <c r="A52" s="137" t="s">
        <v>84</v>
      </c>
      <c r="B52" s="126"/>
      <c r="C52" s="127"/>
      <c r="D52" s="131"/>
      <c r="E52" s="132"/>
      <c r="F52" s="132"/>
      <c r="G52" s="132"/>
      <c r="H52" s="132"/>
      <c r="I52" s="132"/>
      <c r="J52" s="132"/>
      <c r="K52" s="132"/>
      <c r="L52" s="132"/>
      <c r="M52" s="133"/>
      <c r="N52" s="40"/>
      <c r="O52" s="40"/>
      <c r="P52" s="40"/>
      <c r="Q52" s="3"/>
      <c r="R52" s="3"/>
      <c r="S52" s="3"/>
    </row>
    <row r="53" spans="1:22" x14ac:dyDescent="0.25">
      <c r="A53" s="137"/>
      <c r="B53" s="129"/>
      <c r="C53" s="130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40"/>
      <c r="O53" s="40"/>
      <c r="P53" s="40"/>
      <c r="Q53" s="3"/>
      <c r="R53" s="3"/>
      <c r="S53" s="3"/>
    </row>
    <row r="54" spans="1:22" x14ac:dyDescent="0.25">
      <c r="A54" s="94"/>
      <c r="B54" s="120" t="s">
        <v>100</v>
      </c>
      <c r="C54" s="121"/>
      <c r="D54" s="1" t="s">
        <v>5</v>
      </c>
      <c r="E54" s="168" t="s">
        <v>10</v>
      </c>
      <c r="F54" s="169"/>
      <c r="G54" s="181"/>
      <c r="H54" s="181"/>
      <c r="I54" s="36"/>
      <c r="J54" s="4">
        <f>G54*I54</f>
        <v>0</v>
      </c>
      <c r="K54" s="8"/>
      <c r="L54" s="8"/>
      <c r="M54" s="8"/>
      <c r="N54" s="39"/>
      <c r="O54" s="39"/>
      <c r="P54" s="39"/>
      <c r="Q54" s="3"/>
      <c r="R54" s="37"/>
      <c r="S54" s="37"/>
    </row>
    <row r="55" spans="1:22" x14ac:dyDescent="0.25">
      <c r="A55" s="137" t="s">
        <v>84</v>
      </c>
      <c r="B55" s="126"/>
      <c r="C55" s="127"/>
      <c r="D55" s="131"/>
      <c r="E55" s="132"/>
      <c r="F55" s="132"/>
      <c r="G55" s="132"/>
      <c r="H55" s="132"/>
      <c r="I55" s="132"/>
      <c r="J55" s="132"/>
      <c r="K55" s="132"/>
      <c r="L55" s="132"/>
      <c r="M55" s="133"/>
      <c r="N55" s="39"/>
      <c r="O55" s="39"/>
      <c r="P55" s="39"/>
      <c r="Q55" s="3"/>
      <c r="R55" s="37"/>
      <c r="S55" s="37"/>
    </row>
    <row r="56" spans="1:22" x14ac:dyDescent="0.25">
      <c r="A56" s="137"/>
      <c r="B56" s="129"/>
      <c r="C56" s="130"/>
      <c r="D56" s="134"/>
      <c r="E56" s="135"/>
      <c r="F56" s="135"/>
      <c r="G56" s="135"/>
      <c r="H56" s="135"/>
      <c r="I56" s="135"/>
      <c r="J56" s="135"/>
      <c r="K56" s="135"/>
      <c r="L56" s="135"/>
      <c r="M56" s="136"/>
      <c r="N56" s="39"/>
      <c r="O56" s="39"/>
      <c r="P56" s="39"/>
      <c r="Q56" s="3"/>
      <c r="R56" s="37"/>
      <c r="S56" s="37"/>
    </row>
    <row r="57" spans="1:22" x14ac:dyDescent="0.25">
      <c r="A57" s="94"/>
      <c r="B57" s="120" t="s">
        <v>101</v>
      </c>
      <c r="C57" s="121"/>
      <c r="D57" s="1" t="s">
        <v>76</v>
      </c>
      <c r="E57" s="168" t="s">
        <v>24</v>
      </c>
      <c r="F57" s="169"/>
      <c r="G57" s="181"/>
      <c r="H57" s="181"/>
      <c r="I57" s="36"/>
      <c r="J57" s="4">
        <f>G57*I57</f>
        <v>0</v>
      </c>
      <c r="K57" s="8"/>
      <c r="L57" s="8"/>
      <c r="M57" s="8"/>
      <c r="N57" s="39"/>
      <c r="O57" s="39"/>
      <c r="P57" s="39"/>
      <c r="Q57" s="3"/>
      <c r="R57" s="37"/>
      <c r="S57" s="37"/>
    </row>
    <row r="58" spans="1:22" x14ac:dyDescent="0.25">
      <c r="A58" s="137" t="s">
        <v>84</v>
      </c>
      <c r="B58" s="126"/>
      <c r="C58" s="127"/>
      <c r="D58" s="131"/>
      <c r="E58" s="132"/>
      <c r="F58" s="132"/>
      <c r="G58" s="132"/>
      <c r="H58" s="132"/>
      <c r="I58" s="132"/>
      <c r="J58" s="132"/>
      <c r="K58" s="132"/>
      <c r="L58" s="132"/>
      <c r="M58" s="133"/>
      <c r="N58" s="39"/>
      <c r="O58" s="39"/>
      <c r="P58" s="39"/>
      <c r="Q58" s="3"/>
      <c r="R58" s="37"/>
      <c r="S58" s="37"/>
    </row>
    <row r="59" spans="1:22" x14ac:dyDescent="0.25">
      <c r="A59" s="137"/>
      <c r="B59" s="129"/>
      <c r="C59" s="130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39"/>
      <c r="O59" s="39"/>
      <c r="P59" s="39"/>
      <c r="Q59" s="3"/>
      <c r="R59" s="37"/>
      <c r="S59" s="37"/>
    </row>
    <row r="60" spans="1:22" x14ac:dyDescent="0.25">
      <c r="A60" s="94"/>
      <c r="B60" s="120" t="s">
        <v>102</v>
      </c>
      <c r="C60" s="121"/>
      <c r="D60" s="1" t="s">
        <v>21</v>
      </c>
      <c r="E60" s="168" t="s">
        <v>23</v>
      </c>
      <c r="F60" s="169"/>
      <c r="G60" s="181"/>
      <c r="H60" s="181"/>
      <c r="I60" s="36"/>
      <c r="J60" s="4">
        <f>G60*I60</f>
        <v>0</v>
      </c>
      <c r="K60" s="8"/>
      <c r="L60" s="8"/>
      <c r="M60" s="8"/>
      <c r="N60" s="39"/>
      <c r="O60" s="39"/>
      <c r="P60" s="39"/>
      <c r="Q60" s="3"/>
      <c r="R60" s="37"/>
    </row>
    <row r="61" spans="1:22" x14ac:dyDescent="0.25">
      <c r="A61" s="137" t="s">
        <v>84</v>
      </c>
      <c r="B61" s="126"/>
      <c r="C61" s="127"/>
      <c r="D61" s="131"/>
      <c r="E61" s="132"/>
      <c r="F61" s="132"/>
      <c r="G61" s="132"/>
      <c r="H61" s="132"/>
      <c r="I61" s="132"/>
      <c r="J61" s="132"/>
      <c r="K61" s="132"/>
      <c r="L61" s="132"/>
      <c r="M61" s="133"/>
      <c r="N61" s="39"/>
      <c r="O61" s="39"/>
      <c r="P61" s="39"/>
      <c r="Q61" s="3"/>
      <c r="R61" s="37"/>
    </row>
    <row r="62" spans="1:22" x14ac:dyDescent="0.25">
      <c r="A62" s="137"/>
      <c r="B62" s="129"/>
      <c r="C62" s="130"/>
      <c r="D62" s="134"/>
      <c r="E62" s="135"/>
      <c r="F62" s="135"/>
      <c r="G62" s="135"/>
      <c r="H62" s="135"/>
      <c r="I62" s="135"/>
      <c r="J62" s="135"/>
      <c r="K62" s="135"/>
      <c r="L62" s="135"/>
      <c r="M62" s="136"/>
      <c r="N62" s="39"/>
      <c r="O62" s="39"/>
      <c r="P62" s="39"/>
      <c r="Q62" s="3"/>
      <c r="R62" s="37"/>
    </row>
    <row r="63" spans="1:22" ht="23" customHeight="1" x14ac:dyDescent="0.25">
      <c r="A63" s="94"/>
      <c r="B63" s="122" t="s">
        <v>103</v>
      </c>
      <c r="C63" s="123"/>
      <c r="D63" s="28" t="s">
        <v>19</v>
      </c>
      <c r="E63" s="182" t="s">
        <v>23</v>
      </c>
      <c r="F63" s="182"/>
      <c r="G63" s="163"/>
      <c r="H63" s="163"/>
      <c r="I63" s="96"/>
      <c r="J63" s="97">
        <f>G63*I63</f>
        <v>0</v>
      </c>
      <c r="K63" s="8"/>
      <c r="L63" s="8"/>
      <c r="M63" s="8"/>
      <c r="N63" s="39"/>
      <c r="O63" s="39"/>
      <c r="P63" s="39"/>
      <c r="Q63" s="3"/>
      <c r="R63" s="37"/>
      <c r="S63" s="3"/>
      <c r="V63" s="6"/>
    </row>
    <row r="64" spans="1:22" x14ac:dyDescent="0.25">
      <c r="A64" s="138" t="s">
        <v>84</v>
      </c>
      <c r="B64" s="138"/>
      <c r="C64" s="138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39"/>
      <c r="O64" s="39"/>
      <c r="P64" s="39"/>
      <c r="Q64" s="3"/>
      <c r="R64" s="37"/>
      <c r="S64" s="3"/>
      <c r="V64" s="6"/>
    </row>
    <row r="65" spans="1:22" x14ac:dyDescent="0.25">
      <c r="A65" s="138"/>
      <c r="B65" s="138"/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39"/>
      <c r="O65" s="39"/>
      <c r="P65" s="39"/>
      <c r="Q65" s="3"/>
      <c r="R65" s="37"/>
      <c r="S65" s="3"/>
      <c r="V65" s="6"/>
    </row>
    <row r="66" spans="1:22" ht="12.75" customHeight="1" x14ac:dyDescent="0.25">
      <c r="A66" s="16"/>
      <c r="B66" s="91" t="s">
        <v>43</v>
      </c>
      <c r="C66" s="16" t="s">
        <v>44</v>
      </c>
      <c r="D66" s="105" t="s">
        <v>47</v>
      </c>
      <c r="E66" s="106" t="s">
        <v>45</v>
      </c>
      <c r="F66" s="187" t="s">
        <v>46</v>
      </c>
      <c r="G66" s="188"/>
      <c r="H66" s="189" t="s">
        <v>48</v>
      </c>
      <c r="I66" s="190"/>
      <c r="J66" s="191"/>
      <c r="K66" s="6"/>
      <c r="L66" s="243" t="str">
        <f>IF(F67&gt;0,PRODUCT(F67*H67),"")</f>
        <v/>
      </c>
      <c r="M66" s="212" t="str">
        <f>IF(B67&gt;0,PRODUCT(L66*Sheet2!I13),"")</f>
        <v/>
      </c>
      <c r="N66" s="40"/>
      <c r="O66" s="40"/>
      <c r="P66" s="40"/>
      <c r="Q66" s="38"/>
      <c r="R66" s="38"/>
      <c r="S66" s="3"/>
      <c r="V66" s="6"/>
    </row>
    <row r="67" spans="1:22" x14ac:dyDescent="0.25">
      <c r="A67" s="7"/>
      <c r="B67" s="107">
        <f>IF(Sheet2!L2=FALSE,SUM(J33:J63),0)</f>
        <v>0</v>
      </c>
      <c r="C67" s="15"/>
      <c r="D67" s="23">
        <f>ROUNDUP(Sheet2!D23,0)</f>
        <v>0</v>
      </c>
      <c r="E67" s="32" t="str">
        <f>IF(B67&gt;0,MAX(I33:I63),"")</f>
        <v/>
      </c>
      <c r="F67" s="192">
        <f>ROUNDUP(Sheet2!F23,0)</f>
        <v>0</v>
      </c>
      <c r="G67" s="193"/>
      <c r="H67" s="115" t="str">
        <f>IF(E67=1,"5",IF(E67=2,"10",IF(E67=3,"15",IF(E67=4,"19",IF(E67=5,"23",IF(E67=6,"27",IF(E67=7,"31","")))))))</f>
        <v/>
      </c>
      <c r="I67" s="116"/>
      <c r="J67" s="117"/>
      <c r="K67" s="58"/>
      <c r="L67" s="243"/>
      <c r="M67" s="212"/>
      <c r="N67" s="6"/>
      <c r="O67" s="6"/>
      <c r="P67" s="6"/>
      <c r="Q67" s="6"/>
      <c r="R67" s="6"/>
      <c r="S67" s="3"/>
      <c r="V67" s="6"/>
    </row>
    <row r="68" spans="1:22" ht="14.15" customHeight="1" x14ac:dyDescent="0.25">
      <c r="A68" s="186" t="s">
        <v>12</v>
      </c>
      <c r="B68" s="118"/>
      <c r="C68" s="118"/>
      <c r="D68" s="118"/>
      <c r="E68" s="203" t="s">
        <v>38</v>
      </c>
      <c r="F68" s="204"/>
      <c r="G68" s="235"/>
      <c r="H68" s="236"/>
      <c r="I68" s="236"/>
      <c r="J68" s="236"/>
      <c r="K68" s="236"/>
      <c r="L68" s="236"/>
      <c r="M68" s="237"/>
      <c r="S68" s="3"/>
      <c r="V68" s="6"/>
    </row>
    <row r="69" spans="1:22" ht="12.5" customHeight="1" x14ac:dyDescent="0.25">
      <c r="A69" s="94"/>
      <c r="B69" s="120" t="s">
        <v>104</v>
      </c>
      <c r="C69" s="121"/>
      <c r="D69" s="1" t="s">
        <v>13</v>
      </c>
      <c r="E69" s="168" t="s">
        <v>14</v>
      </c>
      <c r="F69" s="169"/>
      <c r="G69" s="159"/>
      <c r="H69" s="160"/>
      <c r="I69" s="56"/>
      <c r="J69" s="15">
        <f>G69*I69</f>
        <v>0</v>
      </c>
      <c r="K69" s="57"/>
      <c r="L69" s="57"/>
      <c r="M69" s="57"/>
      <c r="S69" s="3"/>
      <c r="V69" s="6"/>
    </row>
    <row r="70" spans="1:22" x14ac:dyDescent="0.25">
      <c r="A70" s="125" t="s">
        <v>84</v>
      </c>
      <c r="B70" s="126"/>
      <c r="C70" s="127"/>
      <c r="D70" s="131"/>
      <c r="E70" s="132"/>
      <c r="F70" s="132"/>
      <c r="G70" s="132"/>
      <c r="H70" s="132"/>
      <c r="I70" s="132"/>
      <c r="J70" s="132"/>
      <c r="K70" s="132"/>
      <c r="L70" s="132"/>
      <c r="M70" s="133"/>
      <c r="S70" s="3"/>
      <c r="V70" s="6"/>
    </row>
    <row r="71" spans="1:22" x14ac:dyDescent="0.25">
      <c r="A71" s="128"/>
      <c r="B71" s="129"/>
      <c r="C71" s="130"/>
      <c r="D71" s="134"/>
      <c r="E71" s="135"/>
      <c r="F71" s="135"/>
      <c r="G71" s="135"/>
      <c r="H71" s="135"/>
      <c r="I71" s="135"/>
      <c r="J71" s="135"/>
      <c r="K71" s="135"/>
      <c r="L71" s="135"/>
      <c r="M71" s="136"/>
      <c r="S71" s="3"/>
      <c r="V71" s="6"/>
    </row>
    <row r="72" spans="1:22" ht="12.5" customHeight="1" x14ac:dyDescent="0.25">
      <c r="A72" s="94"/>
      <c r="B72" s="120" t="s">
        <v>105</v>
      </c>
      <c r="C72" s="121"/>
      <c r="D72" s="1" t="s">
        <v>6</v>
      </c>
      <c r="E72" s="168" t="s">
        <v>15</v>
      </c>
      <c r="F72" s="169"/>
      <c r="G72" s="159"/>
      <c r="H72" s="160"/>
      <c r="I72" s="26"/>
      <c r="J72" s="4">
        <f>G72*I72</f>
        <v>0</v>
      </c>
      <c r="K72" s="8"/>
      <c r="L72" s="8"/>
      <c r="M72" s="8"/>
      <c r="S72" s="3"/>
      <c r="V72" s="6"/>
    </row>
    <row r="73" spans="1:22" x14ac:dyDescent="0.25">
      <c r="A73" s="125" t="s">
        <v>84</v>
      </c>
      <c r="B73" s="126"/>
      <c r="C73" s="127"/>
      <c r="D73" s="131"/>
      <c r="E73" s="132"/>
      <c r="F73" s="132"/>
      <c r="G73" s="132"/>
      <c r="H73" s="132"/>
      <c r="I73" s="132"/>
      <c r="J73" s="132"/>
      <c r="K73" s="132"/>
      <c r="L73" s="132"/>
      <c r="M73" s="133"/>
      <c r="S73" s="3"/>
      <c r="V73" s="6"/>
    </row>
    <row r="74" spans="1:22" x14ac:dyDescent="0.25">
      <c r="A74" s="128"/>
      <c r="B74" s="129"/>
      <c r="C74" s="130"/>
      <c r="D74" s="134"/>
      <c r="E74" s="135"/>
      <c r="F74" s="135"/>
      <c r="G74" s="135"/>
      <c r="H74" s="135"/>
      <c r="I74" s="135"/>
      <c r="J74" s="135"/>
      <c r="K74" s="135"/>
      <c r="L74" s="135"/>
      <c r="M74" s="136"/>
      <c r="S74" s="3"/>
      <c r="V74" s="6"/>
    </row>
    <row r="75" spans="1:22" ht="12.5" customHeight="1" x14ac:dyDescent="0.25">
      <c r="A75" s="94"/>
      <c r="B75" s="120" t="s">
        <v>106</v>
      </c>
      <c r="C75" s="121"/>
      <c r="D75" s="1" t="s">
        <v>6</v>
      </c>
      <c r="E75" s="168" t="s">
        <v>14</v>
      </c>
      <c r="F75" s="169"/>
      <c r="G75" s="159"/>
      <c r="H75" s="160"/>
      <c r="I75" s="26"/>
      <c r="J75" s="4">
        <f>G75*I75</f>
        <v>0</v>
      </c>
      <c r="K75" s="8"/>
      <c r="L75" s="8"/>
      <c r="M75" s="8"/>
      <c r="S75" s="3"/>
      <c r="V75" s="6"/>
    </row>
    <row r="76" spans="1:22" x14ac:dyDescent="0.25">
      <c r="A76" s="125" t="s">
        <v>84</v>
      </c>
      <c r="B76" s="126"/>
      <c r="C76" s="127"/>
      <c r="D76" s="131"/>
      <c r="E76" s="132"/>
      <c r="F76" s="132"/>
      <c r="G76" s="132"/>
      <c r="H76" s="132"/>
      <c r="I76" s="132"/>
      <c r="J76" s="132"/>
      <c r="K76" s="132"/>
      <c r="L76" s="132"/>
      <c r="M76" s="133"/>
      <c r="S76" s="3"/>
      <c r="V76" s="6"/>
    </row>
    <row r="77" spans="1:22" x14ac:dyDescent="0.25">
      <c r="A77" s="128"/>
      <c r="B77" s="129"/>
      <c r="C77" s="130"/>
      <c r="D77" s="134"/>
      <c r="E77" s="135"/>
      <c r="F77" s="135"/>
      <c r="G77" s="135"/>
      <c r="H77" s="135"/>
      <c r="I77" s="135"/>
      <c r="J77" s="135"/>
      <c r="K77" s="135"/>
      <c r="L77" s="135"/>
      <c r="M77" s="136"/>
      <c r="S77" s="3"/>
      <c r="V77" s="6"/>
    </row>
    <row r="78" spans="1:22" x14ac:dyDescent="0.25">
      <c r="A78" s="94"/>
      <c r="B78" s="120" t="s">
        <v>107</v>
      </c>
      <c r="C78" s="121"/>
      <c r="D78" s="1" t="s">
        <v>6</v>
      </c>
      <c r="E78" s="168" t="s">
        <v>10</v>
      </c>
      <c r="F78" s="169"/>
      <c r="G78" s="159"/>
      <c r="H78" s="160"/>
      <c r="I78" s="26"/>
      <c r="J78" s="4">
        <f>G78*I78</f>
        <v>0</v>
      </c>
      <c r="K78" s="8"/>
      <c r="L78" s="8"/>
      <c r="M78" s="8"/>
      <c r="S78" s="3"/>
      <c r="V78" s="6"/>
    </row>
    <row r="79" spans="1:22" x14ac:dyDescent="0.25">
      <c r="A79" s="125" t="s">
        <v>84</v>
      </c>
      <c r="B79" s="126"/>
      <c r="C79" s="127"/>
      <c r="D79" s="131"/>
      <c r="E79" s="132"/>
      <c r="F79" s="132"/>
      <c r="G79" s="132"/>
      <c r="H79" s="132"/>
      <c r="I79" s="132"/>
      <c r="J79" s="132"/>
      <c r="K79" s="132"/>
      <c r="L79" s="132"/>
      <c r="M79" s="133"/>
      <c r="S79" s="3"/>
      <c r="V79" s="6"/>
    </row>
    <row r="80" spans="1:22" x14ac:dyDescent="0.25">
      <c r="A80" s="137"/>
      <c r="B80" s="129"/>
      <c r="C80" s="130"/>
      <c r="D80" s="134"/>
      <c r="E80" s="135"/>
      <c r="F80" s="135"/>
      <c r="G80" s="135"/>
      <c r="H80" s="135"/>
      <c r="I80" s="135"/>
      <c r="J80" s="135"/>
      <c r="K80" s="135"/>
      <c r="L80" s="135"/>
      <c r="M80" s="136"/>
      <c r="S80" s="3"/>
      <c r="V80" s="6"/>
    </row>
    <row r="81" spans="1:22" ht="12.5" customHeight="1" x14ac:dyDescent="0.25">
      <c r="A81" s="94"/>
      <c r="B81" s="120" t="s">
        <v>108</v>
      </c>
      <c r="C81" s="121"/>
      <c r="D81" s="1" t="s">
        <v>6</v>
      </c>
      <c r="E81" s="168" t="s">
        <v>14</v>
      </c>
      <c r="F81" s="169"/>
      <c r="G81" s="159"/>
      <c r="H81" s="160"/>
      <c r="I81" s="26"/>
      <c r="J81" s="4">
        <f>G81*I81</f>
        <v>0</v>
      </c>
      <c r="K81" s="8"/>
      <c r="L81" s="8"/>
      <c r="M81" s="8"/>
      <c r="S81" s="3"/>
      <c r="V81" s="6"/>
    </row>
    <row r="82" spans="1:22" x14ac:dyDescent="0.25">
      <c r="A82" s="137" t="s">
        <v>84</v>
      </c>
      <c r="B82" s="126"/>
      <c r="C82" s="127"/>
      <c r="D82" s="131"/>
      <c r="E82" s="132"/>
      <c r="F82" s="132"/>
      <c r="G82" s="132"/>
      <c r="H82" s="132"/>
      <c r="I82" s="132"/>
      <c r="J82" s="132"/>
      <c r="K82" s="132"/>
      <c r="L82" s="132"/>
      <c r="M82" s="133"/>
      <c r="S82" s="3"/>
      <c r="V82" s="6"/>
    </row>
    <row r="83" spans="1:22" x14ac:dyDescent="0.25">
      <c r="A83" s="128"/>
      <c r="B83" s="129"/>
      <c r="C83" s="130"/>
      <c r="D83" s="134"/>
      <c r="E83" s="135"/>
      <c r="F83" s="135"/>
      <c r="G83" s="135"/>
      <c r="H83" s="135"/>
      <c r="I83" s="135"/>
      <c r="J83" s="135"/>
      <c r="K83" s="135"/>
      <c r="L83" s="135"/>
      <c r="M83" s="136"/>
      <c r="S83" s="3"/>
      <c r="V83" s="6"/>
    </row>
    <row r="84" spans="1:22" x14ac:dyDescent="0.25">
      <c r="A84" s="94"/>
      <c r="B84" s="120" t="s">
        <v>109</v>
      </c>
      <c r="C84" s="121"/>
      <c r="D84" s="1" t="s">
        <v>6</v>
      </c>
      <c r="E84" s="168" t="s">
        <v>10</v>
      </c>
      <c r="F84" s="169"/>
      <c r="G84" s="159"/>
      <c r="H84" s="160"/>
      <c r="I84" s="26"/>
      <c r="J84" s="4">
        <f>G84*I84</f>
        <v>0</v>
      </c>
      <c r="K84" s="8"/>
      <c r="L84" s="8"/>
      <c r="M84" s="8"/>
      <c r="S84" s="3"/>
      <c r="V84" s="6"/>
    </row>
    <row r="85" spans="1:22" x14ac:dyDescent="0.25">
      <c r="A85" s="125" t="s">
        <v>84</v>
      </c>
      <c r="B85" s="126"/>
      <c r="C85" s="127"/>
      <c r="D85" s="131"/>
      <c r="E85" s="132"/>
      <c r="F85" s="132"/>
      <c r="G85" s="132"/>
      <c r="H85" s="132"/>
      <c r="I85" s="132"/>
      <c r="J85" s="132"/>
      <c r="K85" s="132"/>
      <c r="L85" s="132"/>
      <c r="M85" s="133"/>
      <c r="S85" s="3"/>
      <c r="V85" s="6"/>
    </row>
    <row r="86" spans="1:22" x14ac:dyDescent="0.25">
      <c r="A86" s="128"/>
      <c r="B86" s="129"/>
      <c r="C86" s="130"/>
      <c r="D86" s="134"/>
      <c r="E86" s="135"/>
      <c r="F86" s="135"/>
      <c r="G86" s="135"/>
      <c r="H86" s="135"/>
      <c r="I86" s="135"/>
      <c r="J86" s="135"/>
      <c r="K86" s="135"/>
      <c r="L86" s="135"/>
      <c r="M86" s="136"/>
      <c r="S86" s="3"/>
      <c r="V86" s="6"/>
    </row>
    <row r="87" spans="1:22" x14ac:dyDescent="0.25">
      <c r="A87" s="94"/>
      <c r="B87" s="120" t="s">
        <v>110</v>
      </c>
      <c r="C87" s="121"/>
      <c r="D87" s="27" t="s">
        <v>6</v>
      </c>
      <c r="E87" s="166" t="s">
        <v>14</v>
      </c>
      <c r="F87" s="167"/>
      <c r="G87" s="159"/>
      <c r="H87" s="160"/>
      <c r="I87" s="26"/>
      <c r="J87" s="4">
        <f>G87*I87</f>
        <v>0</v>
      </c>
      <c r="K87" s="8"/>
      <c r="L87" s="8"/>
      <c r="M87" s="8"/>
      <c r="S87" s="3"/>
    </row>
    <row r="88" spans="1:22" x14ac:dyDescent="0.25">
      <c r="A88" s="137" t="s">
        <v>84</v>
      </c>
      <c r="B88" s="126"/>
      <c r="C88" s="127"/>
      <c r="D88" s="131"/>
      <c r="E88" s="132"/>
      <c r="F88" s="132"/>
      <c r="G88" s="132"/>
      <c r="H88" s="132"/>
      <c r="I88" s="132"/>
      <c r="J88" s="132"/>
      <c r="K88" s="132"/>
      <c r="L88" s="132"/>
      <c r="M88" s="133"/>
      <c r="S88" s="3"/>
    </row>
    <row r="89" spans="1:22" ht="13" thickBot="1" x14ac:dyDescent="0.3">
      <c r="A89" s="128"/>
      <c r="B89" s="129"/>
      <c r="C89" s="130"/>
      <c r="D89" s="134"/>
      <c r="E89" s="135"/>
      <c r="F89" s="135"/>
      <c r="G89" s="135"/>
      <c r="H89" s="135"/>
      <c r="I89" s="135"/>
      <c r="J89" s="135"/>
      <c r="K89" s="135"/>
      <c r="L89" s="135"/>
      <c r="M89" s="136"/>
      <c r="S89" s="3"/>
    </row>
    <row r="90" spans="1:22" ht="14.15" customHeight="1" x14ac:dyDescent="0.25">
      <c r="A90" s="16"/>
      <c r="B90" s="91" t="s">
        <v>43</v>
      </c>
      <c r="C90" s="16" t="s">
        <v>44</v>
      </c>
      <c r="D90" s="19" t="s">
        <v>47</v>
      </c>
      <c r="E90" s="18" t="s">
        <v>45</v>
      </c>
      <c r="F90" s="146" t="s">
        <v>46</v>
      </c>
      <c r="G90" s="147"/>
      <c r="H90" s="148" t="s">
        <v>48</v>
      </c>
      <c r="I90" s="149"/>
      <c r="J90" s="150"/>
      <c r="K90" s="6"/>
      <c r="L90" s="242" t="str">
        <f>IF(B91&gt;0,PRODUCT(F91*H91),"")</f>
        <v/>
      </c>
      <c r="M90" s="241" t="str">
        <f>IF(B91&gt;0,PRODUCT(L90*Sheet2!I10),"")</f>
        <v/>
      </c>
      <c r="S90" s="3"/>
    </row>
    <row r="91" spans="1:22" ht="14.15" customHeight="1" x14ac:dyDescent="0.25">
      <c r="A91" s="7"/>
      <c r="B91" s="92">
        <f>SUM(J69:J89,0)</f>
        <v>0</v>
      </c>
      <c r="C91" s="22"/>
      <c r="D91" s="23">
        <f>ROUNDUP(Sheet2!D24,0)</f>
        <v>0</v>
      </c>
      <c r="E91" s="32">
        <f>MAX(I67:I89)</f>
        <v>0</v>
      </c>
      <c r="F91" s="115">
        <f>ROUNDUP(Sheet2!F24,0)</f>
        <v>0</v>
      </c>
      <c r="G91" s="117"/>
      <c r="H91" s="115" t="str">
        <f>IF(E91=1,"5",IF(E91=2,"10",IF(E91=3,"15",IF(E91=4,"19",IF(E91=5,"23",IF(E91=6,"27",IF(E91=7,"31","")))))))</f>
        <v/>
      </c>
      <c r="I91" s="116"/>
      <c r="J91" s="117"/>
      <c r="K91" s="58"/>
      <c r="L91" s="243"/>
      <c r="M91" s="212"/>
    </row>
    <row r="92" spans="1:22" ht="14.15" customHeight="1" x14ac:dyDescent="0.25">
      <c r="A92" s="183" t="s">
        <v>25</v>
      </c>
      <c r="B92" s="184"/>
      <c r="C92" s="184"/>
      <c r="D92" s="185"/>
      <c r="E92" s="238" t="s">
        <v>38</v>
      </c>
      <c r="F92" s="239"/>
      <c r="G92" s="239"/>
      <c r="H92" s="239"/>
      <c r="I92" s="239"/>
      <c r="J92" s="239"/>
      <c r="K92" s="239"/>
      <c r="L92" s="239"/>
      <c r="M92" s="240"/>
    </row>
    <row r="93" spans="1:22" x14ac:dyDescent="0.25">
      <c r="A93" s="228"/>
      <c r="B93" s="229"/>
      <c r="C93" s="229"/>
      <c r="D93" s="229"/>
      <c r="E93" s="109"/>
      <c r="F93" s="109"/>
      <c r="G93" s="109"/>
      <c r="H93" s="109"/>
      <c r="I93" s="57"/>
      <c r="J93" s="57"/>
      <c r="K93" s="57"/>
      <c r="L93" s="57"/>
      <c r="M93" s="57"/>
    </row>
    <row r="94" spans="1:22" x14ac:dyDescent="0.25">
      <c r="A94" s="140"/>
      <c r="B94" s="141"/>
      <c r="C94" s="141"/>
      <c r="D94" s="141"/>
      <c r="E94" s="141"/>
      <c r="F94" s="141"/>
      <c r="G94" s="141"/>
      <c r="H94" s="142"/>
      <c r="I94" s="8"/>
      <c r="J94" s="8"/>
      <c r="K94" s="8"/>
      <c r="L94" s="8"/>
      <c r="M94" s="8"/>
    </row>
    <row r="95" spans="1:22" ht="13" thickBot="1" x14ac:dyDescent="0.3">
      <c r="A95" s="140"/>
      <c r="B95" s="141"/>
      <c r="C95" s="141"/>
      <c r="D95" s="141"/>
      <c r="E95" s="141"/>
      <c r="F95" s="141"/>
      <c r="G95" s="141"/>
      <c r="H95" s="141"/>
      <c r="I95" s="8"/>
      <c r="J95" s="8"/>
      <c r="K95" s="8"/>
      <c r="L95" s="10"/>
      <c r="M95" s="10"/>
    </row>
    <row r="96" spans="1:22" x14ac:dyDescent="0.25">
      <c r="A96" s="219"/>
      <c r="B96" s="220"/>
      <c r="C96" s="220"/>
      <c r="D96" s="220"/>
      <c r="E96" s="220"/>
      <c r="F96" s="220"/>
      <c r="G96" s="220"/>
      <c r="H96" s="221"/>
      <c r="I96" s="59"/>
      <c r="J96" s="60"/>
      <c r="K96" s="61"/>
      <c r="L96" s="62">
        <f>K96</f>
        <v>0</v>
      </c>
      <c r="M96" s="63" t="str">
        <f>IF(K96&gt;=1,PRODUCT(L96*Sheet2!I11),"")</f>
        <v/>
      </c>
    </row>
    <row r="97" spans="1:13" x14ac:dyDescent="0.25">
      <c r="A97" s="125" t="s">
        <v>84</v>
      </c>
      <c r="B97" s="126"/>
      <c r="C97" s="127"/>
      <c r="D97" s="131"/>
      <c r="E97" s="132"/>
      <c r="F97" s="132"/>
      <c r="G97" s="132"/>
      <c r="H97" s="132"/>
      <c r="I97" s="132"/>
      <c r="J97" s="132"/>
      <c r="K97" s="132"/>
      <c r="L97" s="132"/>
      <c r="M97" s="133"/>
    </row>
    <row r="98" spans="1:13" x14ac:dyDescent="0.25">
      <c r="A98" s="128"/>
      <c r="B98" s="129"/>
      <c r="C98" s="130"/>
      <c r="D98" s="134"/>
      <c r="E98" s="135"/>
      <c r="F98" s="135"/>
      <c r="G98" s="135"/>
      <c r="H98" s="135"/>
      <c r="I98" s="135"/>
      <c r="J98" s="135"/>
      <c r="K98" s="135"/>
      <c r="L98" s="135"/>
      <c r="M98" s="136"/>
    </row>
    <row r="99" spans="1:13" ht="14.15" customHeight="1" thickBot="1" x14ac:dyDescent="0.3">
      <c r="A99" s="164" t="s">
        <v>57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4"/>
      <c r="M99" s="164"/>
    </row>
    <row r="100" spans="1:13" ht="13" thickBot="1" x14ac:dyDescent="0.3">
      <c r="A100" s="5"/>
      <c r="B100" s="118" t="s">
        <v>80</v>
      </c>
      <c r="C100" s="118"/>
      <c r="D100" s="74"/>
      <c r="E100" s="74"/>
      <c r="F100" s="72" t="s">
        <v>55</v>
      </c>
      <c r="G100" s="244"/>
      <c r="H100" s="245"/>
      <c r="I100" s="73"/>
      <c r="J100" s="57"/>
      <c r="K100" s="64" t="str">
        <f>IF(I100=1,"5",IF(I100=2,"10",IF(I100=3,"15",IF(I100=4,"19",IF(I100=5,"23",IF(I100=6,"27",IF(I100=7,"31","")))))))</f>
        <v/>
      </c>
      <c r="L100" s="11">
        <f>IFERROR(Sheet2!R2, 0)</f>
        <v>0</v>
      </c>
      <c r="M100" s="79" t="str">
        <f>IF(G100&gt;0,PRODUCT(L100*Sheet2!I3),"")</f>
        <v/>
      </c>
    </row>
    <row r="101" spans="1:13" x14ac:dyDescent="0.25">
      <c r="A101" s="137" t="s">
        <v>84</v>
      </c>
      <c r="B101" s="126"/>
      <c r="C101" s="127"/>
      <c r="D101" s="131"/>
      <c r="E101" s="132"/>
      <c r="F101" s="132"/>
      <c r="G101" s="132"/>
      <c r="H101" s="132"/>
      <c r="I101" s="132"/>
      <c r="J101" s="132"/>
      <c r="K101" s="132"/>
      <c r="L101" s="132"/>
      <c r="M101" s="133"/>
    </row>
    <row r="102" spans="1:13" ht="13" thickBot="1" x14ac:dyDescent="0.3">
      <c r="A102" s="137"/>
      <c r="B102" s="129"/>
      <c r="C102" s="130"/>
      <c r="D102" s="134"/>
      <c r="E102" s="135"/>
      <c r="F102" s="135"/>
      <c r="G102" s="135"/>
      <c r="H102" s="135"/>
      <c r="I102" s="135"/>
      <c r="J102" s="135"/>
      <c r="K102" s="135"/>
      <c r="L102" s="135"/>
      <c r="M102" s="136"/>
    </row>
    <row r="103" spans="1:13" ht="13" thickBot="1" x14ac:dyDescent="0.3">
      <c r="A103" s="5"/>
      <c r="B103" s="120" t="s">
        <v>81</v>
      </c>
      <c r="C103" s="120"/>
      <c r="D103" s="54"/>
      <c r="E103" s="54"/>
      <c r="F103" s="72" t="s">
        <v>55</v>
      </c>
      <c r="G103" s="230"/>
      <c r="H103" s="144"/>
      <c r="I103" s="26"/>
      <c r="J103" s="8"/>
      <c r="K103" s="47" t="str">
        <f>IF(I103=1,"5",IF(I103=2,"10",IF(I103=3,"15",IF(I103=4,"19",IF(I103=5,"23",IF(I103=6,"27",IF(I103=7,"31","")))))))</f>
        <v/>
      </c>
      <c r="L103" s="11">
        <f>IFERROR(Sheet2!R3, 0)</f>
        <v>0</v>
      </c>
      <c r="M103" s="79" t="str">
        <f>IF(G103&gt;0,PRODUCT(L103*Sheet2!I5),"")</f>
        <v/>
      </c>
    </row>
    <row r="104" spans="1:13" x14ac:dyDescent="0.25">
      <c r="A104" s="137" t="s">
        <v>84</v>
      </c>
      <c r="B104" s="126"/>
      <c r="C104" s="127"/>
      <c r="D104" s="131"/>
      <c r="E104" s="132"/>
      <c r="F104" s="132"/>
      <c r="G104" s="132"/>
      <c r="H104" s="132"/>
      <c r="I104" s="132"/>
      <c r="J104" s="132"/>
      <c r="K104" s="132"/>
      <c r="L104" s="132"/>
      <c r="M104" s="133"/>
    </row>
    <row r="105" spans="1:13" ht="13" thickBot="1" x14ac:dyDescent="0.3">
      <c r="A105" s="128"/>
      <c r="B105" s="129"/>
      <c r="C105" s="130"/>
      <c r="D105" s="134"/>
      <c r="E105" s="135"/>
      <c r="F105" s="135"/>
      <c r="G105" s="135"/>
      <c r="H105" s="135"/>
      <c r="I105" s="135"/>
      <c r="J105" s="135"/>
      <c r="K105" s="135"/>
      <c r="L105" s="135"/>
      <c r="M105" s="136"/>
    </row>
    <row r="106" spans="1:13" ht="13" thickBot="1" x14ac:dyDescent="0.3">
      <c r="A106" s="145" t="s">
        <v>27</v>
      </c>
      <c r="B106" s="118"/>
      <c r="C106" s="118"/>
      <c r="D106" s="118"/>
      <c r="E106" s="118"/>
      <c r="F106" s="72" t="s">
        <v>55</v>
      </c>
      <c r="G106" s="231"/>
      <c r="H106" s="232"/>
      <c r="I106" s="31"/>
      <c r="J106" s="42"/>
      <c r="K106" s="46" t="str">
        <f>IF(I106=1,5,IF(I106=2,10,IF(I106=3,15,IF(I106=4,19,IF(I106=5,23,IF(I106=6,27,IF(I106=7,31,"")))))))</f>
        <v/>
      </c>
      <c r="L106" s="11" t="str">
        <f>IF(G106&gt;0, PRODUCT(G106*K106),"")</f>
        <v/>
      </c>
      <c r="M106" s="79" t="str">
        <f>IF(G106&gt;0,PRODUCT(L106*Sheet2!I14),"")</f>
        <v/>
      </c>
    </row>
    <row r="107" spans="1:13" x14ac:dyDescent="0.25">
      <c r="A107" s="125" t="s">
        <v>84</v>
      </c>
      <c r="B107" s="126"/>
      <c r="C107" s="127"/>
      <c r="D107" s="131"/>
      <c r="E107" s="132"/>
      <c r="F107" s="132"/>
      <c r="G107" s="132"/>
      <c r="H107" s="132"/>
      <c r="I107" s="132"/>
      <c r="J107" s="132"/>
      <c r="K107" s="132"/>
      <c r="L107" s="132"/>
      <c r="M107" s="133"/>
    </row>
    <row r="108" spans="1:13" ht="13" thickBot="1" x14ac:dyDescent="0.3">
      <c r="A108" s="128"/>
      <c r="B108" s="129"/>
      <c r="C108" s="130"/>
      <c r="D108" s="134"/>
      <c r="E108" s="135"/>
      <c r="F108" s="135"/>
      <c r="G108" s="135"/>
      <c r="H108" s="135"/>
      <c r="I108" s="135"/>
      <c r="J108" s="135"/>
      <c r="K108" s="135"/>
      <c r="L108" s="135"/>
      <c r="M108" s="136"/>
    </row>
    <row r="109" spans="1:13" ht="13" thickBot="1" x14ac:dyDescent="0.3">
      <c r="A109" s="145" t="s">
        <v>68</v>
      </c>
      <c r="B109" s="118"/>
      <c r="C109" s="118"/>
      <c r="D109" s="118"/>
      <c r="E109" s="118"/>
      <c r="F109" s="124"/>
      <c r="G109" s="143"/>
      <c r="H109" s="144"/>
      <c r="I109" s="26"/>
      <c r="J109" s="8"/>
      <c r="K109" s="47" t="str">
        <f>IF(I109=1,5,IF(I109=2,"10",IF(I109=3,"15",IF(I109=4,"19",IF(I109=5,"23","")))))</f>
        <v/>
      </c>
      <c r="L109" s="41" t="str">
        <f>IF(G109&gt;0,PRODUCT(G109/15*K109),"")</f>
        <v/>
      </c>
      <c r="M109" s="80" t="str">
        <f>IF(G109&gt;0,PRODUCT(L109*Sheet2!I12),"")</f>
        <v/>
      </c>
    </row>
    <row r="110" spans="1:13" x14ac:dyDescent="0.25">
      <c r="A110" s="125" t="s">
        <v>84</v>
      </c>
      <c r="B110" s="126"/>
      <c r="C110" s="127"/>
      <c r="D110" s="131"/>
      <c r="E110" s="132"/>
      <c r="F110" s="132"/>
      <c r="G110" s="132"/>
      <c r="H110" s="132"/>
      <c r="I110" s="132"/>
      <c r="J110" s="132"/>
      <c r="K110" s="132"/>
      <c r="L110" s="132"/>
      <c r="M110" s="133"/>
    </row>
    <row r="111" spans="1:13" ht="13" thickBot="1" x14ac:dyDescent="0.3">
      <c r="A111" s="128"/>
      <c r="B111" s="129"/>
      <c r="C111" s="130"/>
      <c r="D111" s="134"/>
      <c r="E111" s="135"/>
      <c r="F111" s="135"/>
      <c r="G111" s="135"/>
      <c r="H111" s="135"/>
      <c r="I111" s="135"/>
      <c r="J111" s="135"/>
      <c r="K111" s="135"/>
      <c r="L111" s="135"/>
      <c r="M111" s="136"/>
    </row>
    <row r="112" spans="1:13" ht="13" thickBot="1" x14ac:dyDescent="0.3">
      <c r="A112" s="145" t="s">
        <v>67</v>
      </c>
      <c r="B112" s="118"/>
      <c r="C112" s="118"/>
      <c r="D112" s="118"/>
      <c r="E112" s="118"/>
      <c r="F112" s="124"/>
      <c r="G112" s="143"/>
      <c r="H112" s="144"/>
      <c r="I112" s="26"/>
      <c r="J112" s="8"/>
      <c r="K112" s="47" t="str">
        <f>IF(I112=1,5,IF(I112=2,"10",IF(I112=3,"15",IF(I112=4,"19",IF(I112=5,"23","")))))</f>
        <v/>
      </c>
      <c r="L112" s="41" t="str">
        <f>IF(G112&gt;0,PRODUCT(G112*I112/15/I112*K112),"")</f>
        <v/>
      </c>
      <c r="M112" s="80" t="str">
        <f>IF(G112&gt;0,PRODUCT(L112*Sheet2!I12),"")</f>
        <v/>
      </c>
    </row>
    <row r="113" spans="1:13" x14ac:dyDescent="0.25">
      <c r="A113" s="125" t="s">
        <v>84</v>
      </c>
      <c r="B113" s="126"/>
      <c r="C113" s="127"/>
      <c r="D113" s="131"/>
      <c r="E113" s="132"/>
      <c r="F113" s="132"/>
      <c r="G113" s="132"/>
      <c r="H113" s="132"/>
      <c r="I113" s="132"/>
      <c r="J113" s="132"/>
      <c r="K113" s="132"/>
      <c r="L113" s="132"/>
      <c r="M113" s="133"/>
    </row>
    <row r="114" spans="1:13" x14ac:dyDescent="0.25">
      <c r="A114" s="128"/>
      <c r="B114" s="129"/>
      <c r="C114" s="130"/>
      <c r="D114" s="134"/>
      <c r="E114" s="135"/>
      <c r="F114" s="135"/>
      <c r="G114" s="135"/>
      <c r="H114" s="135"/>
      <c r="I114" s="135"/>
      <c r="J114" s="135"/>
      <c r="K114" s="135"/>
      <c r="L114" s="233"/>
      <c r="M114" s="234"/>
    </row>
    <row r="115" spans="1:13" x14ac:dyDescent="0.25">
      <c r="A115" s="145" t="s">
        <v>50</v>
      </c>
      <c r="B115" s="118"/>
      <c r="C115" s="118"/>
      <c r="D115" s="118"/>
      <c r="E115" s="118"/>
      <c r="F115" s="118"/>
      <c r="G115" s="118"/>
      <c r="H115" s="124"/>
      <c r="I115" s="98"/>
      <c r="J115" s="98"/>
      <c r="K115" s="77"/>
      <c r="L115" s="99" t="str">
        <f>IF(G115&gt;0,ROUNDUP(G115*K115/15,0),"")</f>
        <v/>
      </c>
      <c r="M115" s="100" t="str">
        <f>IF(G115&gt;0,PRODUCT(L115*Sheet2!I13),"")</f>
        <v/>
      </c>
    </row>
    <row r="116" spans="1:13" x14ac:dyDescent="0.25">
      <c r="A116" s="228"/>
      <c r="B116" s="229"/>
      <c r="C116" s="229"/>
      <c r="D116" s="229"/>
      <c r="E116" s="109"/>
      <c r="F116" s="109"/>
      <c r="G116" s="109"/>
      <c r="H116" s="109"/>
      <c r="I116" s="57"/>
      <c r="J116" s="57"/>
      <c r="K116" s="57"/>
      <c r="L116" s="57"/>
      <c r="M116" s="57"/>
    </row>
    <row r="117" spans="1:13" x14ac:dyDescent="0.25">
      <c r="A117" s="140"/>
      <c r="B117" s="141"/>
      <c r="C117" s="141"/>
      <c r="D117" s="141"/>
      <c r="E117" s="141"/>
      <c r="F117" s="141"/>
      <c r="G117" s="141"/>
      <c r="H117" s="142"/>
      <c r="I117" s="8"/>
      <c r="J117" s="8"/>
      <c r="K117" s="8"/>
      <c r="L117" s="8"/>
      <c r="M117" s="8"/>
    </row>
    <row r="118" spans="1:13" ht="13" thickBot="1" x14ac:dyDescent="0.3">
      <c r="A118" s="140"/>
      <c r="B118" s="141"/>
      <c r="C118" s="141"/>
      <c r="D118" s="141"/>
      <c r="E118" s="141"/>
      <c r="F118" s="141"/>
      <c r="G118" s="141"/>
      <c r="H118" s="141"/>
      <c r="I118" s="8"/>
      <c r="J118" s="8"/>
      <c r="K118" s="8"/>
      <c r="L118" s="10"/>
      <c r="M118" s="10"/>
    </row>
    <row r="119" spans="1:13" ht="13" thickBot="1" x14ac:dyDescent="0.3">
      <c r="A119" s="101"/>
      <c r="B119" s="102"/>
      <c r="C119" s="103"/>
      <c r="D119" s="103"/>
      <c r="E119" s="103"/>
      <c r="F119" s="104"/>
      <c r="G119" s="143"/>
      <c r="H119" s="144"/>
      <c r="I119" s="8"/>
      <c r="J119" s="8"/>
      <c r="K119" s="48"/>
      <c r="L119" s="41" t="str">
        <f>IF(G119&gt;0,ROUNDUP(G119*K119/15,0),"")</f>
        <v/>
      </c>
      <c r="M119" s="81" t="str">
        <f>IF(G119&gt;0,PRODUCT(L119*Sheet2!I13),"")</f>
        <v/>
      </c>
    </row>
    <row r="120" spans="1:13" ht="12" customHeight="1" x14ac:dyDescent="0.25">
      <c r="A120" s="125" t="s">
        <v>84</v>
      </c>
      <c r="B120" s="126"/>
      <c r="C120" s="127"/>
      <c r="D120" s="131"/>
      <c r="E120" s="132"/>
      <c r="F120" s="132"/>
      <c r="G120" s="132"/>
      <c r="H120" s="132"/>
      <c r="I120" s="132"/>
      <c r="J120" s="132"/>
      <c r="K120" s="132"/>
      <c r="L120" s="132"/>
      <c r="M120" s="133"/>
    </row>
    <row r="121" spans="1:13" ht="10.5" customHeight="1" x14ac:dyDescent="0.25">
      <c r="A121" s="128"/>
      <c r="B121" s="129"/>
      <c r="C121" s="130"/>
      <c r="D121" s="134"/>
      <c r="E121" s="135"/>
      <c r="F121" s="135"/>
      <c r="G121" s="135"/>
      <c r="H121" s="135"/>
      <c r="I121" s="135"/>
      <c r="J121" s="135"/>
      <c r="K121" s="135"/>
      <c r="L121" s="135"/>
      <c r="M121" s="136"/>
    </row>
    <row r="122" spans="1:13" ht="13" customHeight="1" x14ac:dyDescent="0.25">
      <c r="A122" s="228" t="s">
        <v>75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65" t="s">
        <v>72</v>
      </c>
      <c r="M122" s="66">
        <f>SUM(M30:M115)</f>
        <v>0</v>
      </c>
    </row>
    <row r="123" spans="1:13" ht="14.25" customHeight="1" x14ac:dyDescent="0.25">
      <c r="A123" s="223" t="s">
        <v>26</v>
      </c>
      <c r="B123" s="224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</row>
    <row r="124" spans="1:13" ht="10.25" customHeight="1" x14ac:dyDescent="0.25">
      <c r="A124" s="215"/>
      <c r="B124" s="216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</row>
    <row r="125" spans="1:13" ht="15" customHeight="1" x14ac:dyDescent="0.25">
      <c r="A125" s="215"/>
      <c r="B125" s="216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</row>
    <row r="126" spans="1:13" ht="7.5" customHeight="1" x14ac:dyDescent="0.25">
      <c r="A126" s="217"/>
      <c r="B126" s="218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</row>
    <row r="127" spans="1:13" x14ac:dyDescent="0.25">
      <c r="A127" s="223" t="s">
        <v>111</v>
      </c>
      <c r="B127" s="224"/>
      <c r="C127" s="226"/>
      <c r="D127" s="226"/>
      <c r="E127" s="227"/>
      <c r="F127" s="67" t="s">
        <v>28</v>
      </c>
      <c r="G127" s="223" t="s">
        <v>52</v>
      </c>
      <c r="H127" s="224"/>
      <c r="I127" s="224"/>
      <c r="J127" s="224"/>
      <c r="K127" s="224"/>
      <c r="L127" s="224"/>
      <c r="M127" s="225"/>
    </row>
    <row r="128" spans="1:13" x14ac:dyDescent="0.25">
      <c r="A128" s="214"/>
      <c r="B128" s="178"/>
      <c r="C128" s="178"/>
      <c r="D128" s="178"/>
      <c r="E128" s="179"/>
      <c r="F128" s="30"/>
      <c r="G128" s="214"/>
      <c r="H128" s="178"/>
      <c r="I128" s="178"/>
      <c r="J128" s="178"/>
      <c r="K128" s="178"/>
      <c r="L128" s="178"/>
      <c r="M128" s="179"/>
    </row>
    <row r="129" spans="1:13" x14ac:dyDescent="0.25">
      <c r="A129" s="213"/>
      <c r="B129" s="213"/>
      <c r="C129" s="21"/>
      <c r="D129" s="21"/>
      <c r="E129" s="20"/>
      <c r="F129" s="44"/>
      <c r="G129" s="68"/>
      <c r="H129" s="69"/>
      <c r="I129" s="69"/>
      <c r="J129" s="69"/>
      <c r="K129" s="69"/>
      <c r="L129" s="69"/>
      <c r="M129" s="70" t="s">
        <v>112</v>
      </c>
    </row>
  </sheetData>
  <sheetProtection algorithmName="SHA-512" hashValue="LLRBk9RBUBtNEtsiBqnE6ip0sobTnrMsTF+vCEW6sHw7qGtGhszi1bld3oOrMqykXoWU+0hAz7pNmuGw9+kRkQ==" saltValue="mJY5/OTELf3CyQAYelPYoQ==" spinCount="100000" sheet="1" selectLockedCells="1"/>
  <dataConsolidate/>
  <mergeCells count="204">
    <mergeCell ref="J5:M5"/>
    <mergeCell ref="J8:M8"/>
    <mergeCell ref="E10:M10"/>
    <mergeCell ref="G68:M68"/>
    <mergeCell ref="E51:F51"/>
    <mergeCell ref="A106:E106"/>
    <mergeCell ref="E69:F69"/>
    <mergeCell ref="D40:M41"/>
    <mergeCell ref="A85:C86"/>
    <mergeCell ref="D85:M86"/>
    <mergeCell ref="E92:M92"/>
    <mergeCell ref="M90:M91"/>
    <mergeCell ref="L90:L91"/>
    <mergeCell ref="B100:C100"/>
    <mergeCell ref="B103:C103"/>
    <mergeCell ref="A93:H93"/>
    <mergeCell ref="G100:H100"/>
    <mergeCell ref="L66:L67"/>
    <mergeCell ref="E48:F48"/>
    <mergeCell ref="E11:F11"/>
    <mergeCell ref="E75:F75"/>
    <mergeCell ref="E87:F87"/>
    <mergeCell ref="A88:C89"/>
    <mergeCell ref="G87:H87"/>
    <mergeCell ref="A129:B129"/>
    <mergeCell ref="A128:E128"/>
    <mergeCell ref="E81:F81"/>
    <mergeCell ref="E78:F78"/>
    <mergeCell ref="A124:B126"/>
    <mergeCell ref="D82:M83"/>
    <mergeCell ref="A94:H94"/>
    <mergeCell ref="G112:H112"/>
    <mergeCell ref="A96:H96"/>
    <mergeCell ref="A82:C83"/>
    <mergeCell ref="C123:M126"/>
    <mergeCell ref="G127:M127"/>
    <mergeCell ref="G128:M128"/>
    <mergeCell ref="A127:E127"/>
    <mergeCell ref="A107:C108"/>
    <mergeCell ref="A122:K122"/>
    <mergeCell ref="A123:B123"/>
    <mergeCell ref="G103:H103"/>
    <mergeCell ref="G106:H106"/>
    <mergeCell ref="A113:C114"/>
    <mergeCell ref="D113:M114"/>
    <mergeCell ref="A120:C121"/>
    <mergeCell ref="D120:M121"/>
    <mergeCell ref="A116:H116"/>
    <mergeCell ref="A5:F5"/>
    <mergeCell ref="A7:I7"/>
    <mergeCell ref="J7:M7"/>
    <mergeCell ref="J6:M6"/>
    <mergeCell ref="E68:F68"/>
    <mergeCell ref="G54:H54"/>
    <mergeCell ref="G5:I5"/>
    <mergeCell ref="E17:F17"/>
    <mergeCell ref="E9:F9"/>
    <mergeCell ref="A8:I8"/>
    <mergeCell ref="E23:F23"/>
    <mergeCell ref="E26:F26"/>
    <mergeCell ref="E20:F20"/>
    <mergeCell ref="G33:H33"/>
    <mergeCell ref="B20:C20"/>
    <mergeCell ref="A24:C25"/>
    <mergeCell ref="B26:C26"/>
    <mergeCell ref="D27:M28"/>
    <mergeCell ref="H30:J30"/>
    <mergeCell ref="M30:M31"/>
    <mergeCell ref="A34:C35"/>
    <mergeCell ref="D34:M35"/>
    <mergeCell ref="M66:M67"/>
    <mergeCell ref="G45:H45"/>
    <mergeCell ref="G72:H72"/>
    <mergeCell ref="G78:H78"/>
    <mergeCell ref="A112:F112"/>
    <mergeCell ref="B72:C72"/>
    <mergeCell ref="G69:H69"/>
    <mergeCell ref="G84:H84"/>
    <mergeCell ref="E84:F84"/>
    <mergeCell ref="E63:F63"/>
    <mergeCell ref="A95:H95"/>
    <mergeCell ref="G75:H75"/>
    <mergeCell ref="B84:C84"/>
    <mergeCell ref="B87:C87"/>
    <mergeCell ref="A92:D92"/>
    <mergeCell ref="G81:H81"/>
    <mergeCell ref="E72:F72"/>
    <mergeCell ref="A68:D68"/>
    <mergeCell ref="D70:M71"/>
    <mergeCell ref="F66:G66"/>
    <mergeCell ref="H66:J66"/>
    <mergeCell ref="F67:G67"/>
    <mergeCell ref="G6:I6"/>
    <mergeCell ref="G9:H9"/>
    <mergeCell ref="G14:H14"/>
    <mergeCell ref="G17:H17"/>
    <mergeCell ref="G11:H11"/>
    <mergeCell ref="E14:F14"/>
    <mergeCell ref="A6:F6"/>
    <mergeCell ref="D12:M13"/>
    <mergeCell ref="D15:M16"/>
    <mergeCell ref="A10:D10"/>
    <mergeCell ref="G23:H23"/>
    <mergeCell ref="G51:H51"/>
    <mergeCell ref="G48:H48"/>
    <mergeCell ref="G39:H39"/>
    <mergeCell ref="G63:H63"/>
    <mergeCell ref="G109:H109"/>
    <mergeCell ref="A109:F109"/>
    <mergeCell ref="B69:C69"/>
    <mergeCell ref="B81:C81"/>
    <mergeCell ref="A99:M99"/>
    <mergeCell ref="A43:C44"/>
    <mergeCell ref="G42:H42"/>
    <mergeCell ref="E42:F42"/>
    <mergeCell ref="E36:F36"/>
    <mergeCell ref="A37:C38"/>
    <mergeCell ref="D29:I29"/>
    <mergeCell ref="G36:H36"/>
    <mergeCell ref="E39:F39"/>
    <mergeCell ref="D37:M38"/>
    <mergeCell ref="A40:C41"/>
    <mergeCell ref="L30:L31"/>
    <mergeCell ref="E45:F45"/>
    <mergeCell ref="E33:F33"/>
    <mergeCell ref="E54:F54"/>
    <mergeCell ref="D43:M44"/>
    <mergeCell ref="A46:C47"/>
    <mergeCell ref="D46:M47"/>
    <mergeCell ref="A49:C50"/>
    <mergeCell ref="D49:M50"/>
    <mergeCell ref="B48:C48"/>
    <mergeCell ref="A32:D32"/>
    <mergeCell ref="B11:C11"/>
    <mergeCell ref="B14:C14"/>
    <mergeCell ref="A12:C13"/>
    <mergeCell ref="A15:C16"/>
    <mergeCell ref="A21:C22"/>
    <mergeCell ref="D24:M25"/>
    <mergeCell ref="F31:G31"/>
    <mergeCell ref="F30:G30"/>
    <mergeCell ref="H31:J31"/>
    <mergeCell ref="A27:C28"/>
    <mergeCell ref="B29:C29"/>
    <mergeCell ref="D18:M19"/>
    <mergeCell ref="D21:M22"/>
    <mergeCell ref="A18:C19"/>
    <mergeCell ref="B23:C23"/>
    <mergeCell ref="G26:H26"/>
    <mergeCell ref="G20:H20"/>
    <mergeCell ref="H67:J67"/>
    <mergeCell ref="A52:C53"/>
    <mergeCell ref="D52:M53"/>
    <mergeCell ref="A55:C56"/>
    <mergeCell ref="D55:M56"/>
    <mergeCell ref="A58:C59"/>
    <mergeCell ref="D58:M59"/>
    <mergeCell ref="B54:C54"/>
    <mergeCell ref="B57:C57"/>
    <mergeCell ref="E60:F60"/>
    <mergeCell ref="G57:H57"/>
    <mergeCell ref="G60:H60"/>
    <mergeCell ref="E57:F57"/>
    <mergeCell ref="A117:H117"/>
    <mergeCell ref="A118:H118"/>
    <mergeCell ref="G119:H119"/>
    <mergeCell ref="A115:H115"/>
    <mergeCell ref="D107:M108"/>
    <mergeCell ref="A110:C111"/>
    <mergeCell ref="D110:M111"/>
    <mergeCell ref="D88:M89"/>
    <mergeCell ref="A97:C98"/>
    <mergeCell ref="D97:M98"/>
    <mergeCell ref="A101:C102"/>
    <mergeCell ref="D101:M102"/>
    <mergeCell ref="A104:C105"/>
    <mergeCell ref="D104:M105"/>
    <mergeCell ref="F90:G90"/>
    <mergeCell ref="H90:J90"/>
    <mergeCell ref="F91:G91"/>
    <mergeCell ref="A1:B4"/>
    <mergeCell ref="C1:M4"/>
    <mergeCell ref="H91:J91"/>
    <mergeCell ref="B33:C33"/>
    <mergeCell ref="B36:C36"/>
    <mergeCell ref="B39:C39"/>
    <mergeCell ref="B42:C42"/>
    <mergeCell ref="B45:C45"/>
    <mergeCell ref="B51:C51"/>
    <mergeCell ref="B60:C60"/>
    <mergeCell ref="B63:C63"/>
    <mergeCell ref="A73:C74"/>
    <mergeCell ref="D73:M74"/>
    <mergeCell ref="A76:C77"/>
    <mergeCell ref="D76:M77"/>
    <mergeCell ref="A79:C80"/>
    <mergeCell ref="D79:M80"/>
    <mergeCell ref="B75:C75"/>
    <mergeCell ref="B78:C78"/>
    <mergeCell ref="A61:C62"/>
    <mergeCell ref="D61:M62"/>
    <mergeCell ref="A64:C65"/>
    <mergeCell ref="D64:M65"/>
    <mergeCell ref="A70:C71"/>
  </mergeCells>
  <phoneticPr fontId="0" type="noConversion"/>
  <conditionalFormatting sqref="L100">
    <cfRule type="cellIs" dxfId="1" priority="3" stopIfTrue="1" operator="equal">
      <formula>0</formula>
    </cfRule>
  </conditionalFormatting>
  <conditionalFormatting sqref="L103">
    <cfRule type="cellIs" dxfId="0" priority="1" stopIfTrue="1" operator="equal">
      <formula>0</formula>
    </cfRule>
  </conditionalFormatting>
  <dataValidations xWindow="493" yWindow="591" count="5">
    <dataValidation type="whole" allowBlank="1" showInputMessage="1" showErrorMessage="1" errorTitle="Entry error" error="Enter number between 1 and 7" sqref="I63 I33 I36 I39 I42 I45 I48 I51 I54 I57 I60 I69 I72 I75 I78 I81 I84 I87">
      <formula1>1</formula1>
      <formula2>7</formula2>
    </dataValidation>
    <dataValidation type="whole" allowBlank="1" showInputMessage="1" showErrorMessage="1" errorTitle="Entry Error" error="Enter number between 1 and 7" sqref="I11 I14 I17 I20 I23 I26">
      <formula1>1</formula1>
      <formula2>7</formula2>
    </dataValidation>
    <dataValidation type="list" allowBlank="1" showInputMessage="1" showErrorMessage="1" sqref="C119:F119">
      <formula1>chore</formula1>
    </dataValidation>
    <dataValidation type="whole" allowBlank="1" showInputMessage="1" showErrorMessage="1" error="Enter a number between 1 and 5" sqref="I109 I112">
      <formula1>1</formula1>
      <formula2>5</formula2>
    </dataValidation>
    <dataValidation type="custom" allowBlank="1" showInputMessage="1" showErrorMessage="1" error="Enter 15 minute increments between 15 and 600" prompt="Enter 15 minute increments" sqref="G109:H109 G112:H112">
      <formula1>MOD(G109,15)=0</formula1>
    </dataValidation>
  </dataValidations>
  <pageMargins left="0.5" right="0" top="0.25" bottom="0.2" header="0" footer="0"/>
  <pageSetup scale="88" orientation="portrait" r:id="rId1"/>
  <headerFooter alignWithMargins="0"/>
  <rowBreaks count="1" manualBreakCount="1">
    <brk id="6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31750</xdr:colOff>
                    <xdr:row>4</xdr:row>
                    <xdr:rowOff>101600</xdr:rowOff>
                  </from>
                  <to>
                    <xdr:col>10</xdr:col>
                    <xdr:colOff>285750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730250</xdr:colOff>
                    <xdr:row>8</xdr:row>
                    <xdr:rowOff>279400</xdr:rowOff>
                  </from>
                  <to>
                    <xdr:col>4</xdr:col>
                    <xdr:colOff>165100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3</xdr:col>
                    <xdr:colOff>717550</xdr:colOff>
                    <xdr:row>90</xdr:row>
                    <xdr:rowOff>152400</xdr:rowOff>
                  </from>
                  <to>
                    <xdr:col>4</xdr:col>
                    <xdr:colOff>184150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91</xdr:row>
                    <xdr:rowOff>152400</xdr:rowOff>
                  </from>
                  <to>
                    <xdr:col>2</xdr:col>
                    <xdr:colOff>781050</xdr:colOff>
                    <xdr:row>93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92</xdr:row>
                    <xdr:rowOff>139700</xdr:rowOff>
                  </from>
                  <to>
                    <xdr:col>2</xdr:col>
                    <xdr:colOff>425450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2</xdr:col>
                    <xdr:colOff>800100</xdr:colOff>
                    <xdr:row>91</xdr:row>
                    <xdr:rowOff>139700</xdr:rowOff>
                  </from>
                  <to>
                    <xdr:col>4</xdr:col>
                    <xdr:colOff>495300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2</xdr:col>
                    <xdr:colOff>590550</xdr:colOff>
                    <xdr:row>92</xdr:row>
                    <xdr:rowOff>133350</xdr:rowOff>
                  </from>
                  <to>
                    <xdr:col>3</xdr:col>
                    <xdr:colOff>596900</xdr:colOff>
                    <xdr:row>94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2</xdr:col>
                    <xdr:colOff>552450</xdr:colOff>
                    <xdr:row>93</xdr:row>
                    <xdr:rowOff>133350</xdr:rowOff>
                  </from>
                  <to>
                    <xdr:col>4</xdr:col>
                    <xdr:colOff>165100</xdr:colOff>
                    <xdr:row>95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 altText=" GENERAL HEALTH EVAL">
                <anchor moveWithCells="1">
                  <from>
                    <xdr:col>4</xdr:col>
                    <xdr:colOff>133350</xdr:colOff>
                    <xdr:row>92</xdr:row>
                    <xdr:rowOff>120650</xdr:rowOff>
                  </from>
                  <to>
                    <xdr:col>7</xdr:col>
                    <xdr:colOff>412750</xdr:colOff>
                    <xdr:row>94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>
                <anchor moveWithCells="1">
                  <from>
                    <xdr:col>4</xdr:col>
                    <xdr:colOff>622300</xdr:colOff>
                    <xdr:row>91</xdr:row>
                    <xdr:rowOff>165100</xdr:rowOff>
                  </from>
                  <to>
                    <xdr:col>6</xdr:col>
                    <xdr:colOff>190500</xdr:colOff>
                    <xdr:row>93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14" name="Check Box 995">
              <controlPr defaultSize="0" autoFill="0" autoLine="0" autoPict="0">
                <anchor moveWithCells="1">
                  <from>
                    <xdr:col>3</xdr:col>
                    <xdr:colOff>704850</xdr:colOff>
                    <xdr:row>30</xdr:row>
                    <xdr:rowOff>133350</xdr:rowOff>
                  </from>
                  <to>
                    <xdr:col>4</xdr:col>
                    <xdr:colOff>165100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15" name="Check Box 1014">
              <controlPr defaultSize="0" autoFill="0" autoLine="0" autoPict="0">
                <anchor moveWithCells="1">
                  <from>
                    <xdr:col>3</xdr:col>
                    <xdr:colOff>698500</xdr:colOff>
                    <xdr:row>66</xdr:row>
                    <xdr:rowOff>139700</xdr:rowOff>
                  </from>
                  <to>
                    <xdr:col>4</xdr:col>
                    <xdr:colOff>165100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4" r:id="rId16" name="Check Box 13632">
              <controlPr defaultSize="0" autoFill="0" autoLine="0" autoPict="0">
                <anchor moveWithCells="1">
                  <from>
                    <xdr:col>0</xdr:col>
                    <xdr:colOff>0</xdr:colOff>
                    <xdr:row>115</xdr:row>
                    <xdr:rowOff>120650</xdr:rowOff>
                  </from>
                  <to>
                    <xdr:col>4</xdr:col>
                    <xdr:colOff>565150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5" r:id="rId17" name="Check Box 13633">
              <controlPr defaultSize="0" autoFill="0" autoLine="0" autoPict="0">
                <anchor moveWithCells="1">
                  <from>
                    <xdr:col>0</xdr:col>
                    <xdr:colOff>0</xdr:colOff>
                    <xdr:row>116</xdr:row>
                    <xdr:rowOff>120650</xdr:rowOff>
                  </from>
                  <to>
                    <xdr:col>5</xdr:col>
                    <xdr:colOff>165100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6" r:id="rId18" name="Check Box 13634">
              <controlPr defaultSize="0" autoFill="0" autoLine="0" autoPict="0">
                <anchor moveWithCells="1">
                  <from>
                    <xdr:col>0</xdr:col>
                    <xdr:colOff>12700</xdr:colOff>
                    <xdr:row>114</xdr:row>
                    <xdr:rowOff>133350</xdr:rowOff>
                  </from>
                  <to>
                    <xdr:col>2</xdr:col>
                    <xdr:colOff>768350</xdr:colOff>
                    <xdr:row>116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8" r:id="rId19" name="Check Box 13636">
              <controlPr defaultSize="0" autoFill="0" autoLine="0" autoPict="0">
                <anchor moveWithCells="1">
                  <from>
                    <xdr:col>4</xdr:col>
                    <xdr:colOff>254000</xdr:colOff>
                    <xdr:row>116</xdr:row>
                    <xdr:rowOff>120650</xdr:rowOff>
                  </from>
                  <to>
                    <xdr:col>8</xdr:col>
                    <xdr:colOff>50800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9" r:id="rId20" name="Check Box 13637">
              <controlPr defaultSize="0" autoFill="0" autoLine="0" autoPict="0">
                <anchor moveWithCells="1">
                  <from>
                    <xdr:col>3</xdr:col>
                    <xdr:colOff>755650</xdr:colOff>
                    <xdr:row>114</xdr:row>
                    <xdr:rowOff>133350</xdr:rowOff>
                  </from>
                  <to>
                    <xdr:col>7</xdr:col>
                    <xdr:colOff>177800</xdr:colOff>
                    <xdr:row>116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0" r:id="rId21" name="Check Box 13638">
              <controlPr defaultSize="0" autoFill="0" autoLine="0" autoPict="0">
                <anchor moveWithCells="1">
                  <from>
                    <xdr:col>5</xdr:col>
                    <xdr:colOff>19050</xdr:colOff>
                    <xdr:row>115</xdr:row>
                    <xdr:rowOff>139700</xdr:rowOff>
                  </from>
                  <to>
                    <xdr:col>7</xdr:col>
                    <xdr:colOff>171450</xdr:colOff>
                    <xdr:row>117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5" r:id="rId22" name="Check Box 13653">
              <controlPr defaultSize="0" autoFill="0" autoLine="0" autoPict="0" altText="Nailcare">
                <anchor moveWithCells="1">
                  <from>
                    <xdr:col>0</xdr:col>
                    <xdr:colOff>12700</xdr:colOff>
                    <xdr:row>93</xdr:row>
                    <xdr:rowOff>133350</xdr:rowOff>
                  </from>
                  <to>
                    <xdr:col>2</xdr:col>
                    <xdr:colOff>463550</xdr:colOff>
                    <xdr:row>95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42"/>
  <sheetViews>
    <sheetView zoomScaleNormal="100" workbookViewId="0">
      <selection activeCell="I10" sqref="I10"/>
    </sheetView>
  </sheetViews>
  <sheetFormatPr defaultRowHeight="12.5" x14ac:dyDescent="0.25"/>
  <cols>
    <col min="4" max="5" width="10.26953125" customWidth="1"/>
    <col min="6" max="6" width="15.26953125" customWidth="1"/>
    <col min="7" max="7" width="10.26953125" customWidth="1"/>
    <col min="8" max="8" width="11" customWidth="1"/>
    <col min="9" max="9" width="10.26953125" customWidth="1"/>
    <col min="11" max="11" width="17" customWidth="1"/>
    <col min="18" max="18" width="11.54296875" bestFit="1" customWidth="1"/>
  </cols>
  <sheetData>
    <row r="1" spans="1:18" ht="37.5" x14ac:dyDescent="0.25">
      <c r="F1" s="246" t="s">
        <v>30</v>
      </c>
      <c r="G1" s="246"/>
      <c r="H1" s="12" t="s">
        <v>31</v>
      </c>
      <c r="I1" t="s">
        <v>32</v>
      </c>
      <c r="O1" t="s">
        <v>69</v>
      </c>
      <c r="R1" s="44" t="s">
        <v>82</v>
      </c>
    </row>
    <row r="2" spans="1:18" x14ac:dyDescent="0.25">
      <c r="K2" t="s">
        <v>58</v>
      </c>
      <c r="L2" t="b">
        <v>0</v>
      </c>
      <c r="O2" s="71">
        <v>15</v>
      </c>
      <c r="R2" t="e">
        <f>(INDEX({15,30,45,60,75,90,105,120,135,150,165,180,195,210,225,240,255,270,285,300,315,330,345,360,375,390,405,420,435,450,465,480,495,510,525,540,555,570,585,600,615,630,645,660,675,690,705,720,735,750,765,780,795,810,835,850,865,880,895,910,925,940,955,970,985,1000}, MATCH('HCBS-3a'!G100,{0,16,31,46,61,76,91,106,121,136,151,166,181,196,211,226,241,256,271,286,301,316,331,346,361,376,391,406,421,436,451,466,481,496,511,526,541,556,571,586,601,616,631,646,661,676,691,706,721,736,751,766,781,796,811,836,851,866,881,896,911,926,986,1001}))*'HCBS-3a'!K100/15)</f>
        <v>#VALUE!</v>
      </c>
    </row>
    <row r="3" spans="1:18" x14ac:dyDescent="0.25">
      <c r="F3" t="s">
        <v>61</v>
      </c>
      <c r="H3" t="b">
        <v>0</v>
      </c>
      <c r="I3" s="49">
        <v>8.14</v>
      </c>
      <c r="O3" s="71">
        <v>30</v>
      </c>
      <c r="R3" t="e">
        <f>(INDEX({15,30,45,60,75,90,105,120,135,150,165,180,195,210,225,240,255,270,285,300,315,330,345,360,375,390,405,420,435,450,465,480,495,510,525,540,555,570,585,600,615,630,645,660,675,690,705,720,735,750,765,780,795,810,835,850,865,880,895,910,925,940,955,970,985,1000}, MATCH('HCBS-3a'!G103,{0,16,31,46,61,76,91,106,121,136,151,166,181,196,211,226,241,256,271,286,301,316,331,346,361,376,391,406,421,436,451,466,481,496,511,526,541,556,571,586,601,616,631,646,661,676,691,706,721,736,751,766,781,796,811,836,851,866,881,896,911,926,986,1001}))*'HCBS-3a'!K103/15)</f>
        <v>#VALUE!</v>
      </c>
    </row>
    <row r="4" spans="1:18" x14ac:dyDescent="0.25">
      <c r="A4" s="44"/>
      <c r="F4" s="52" t="s">
        <v>33</v>
      </c>
      <c r="G4" s="52" t="s">
        <v>59</v>
      </c>
      <c r="H4" s="52" t="b">
        <v>0</v>
      </c>
      <c r="I4" s="53">
        <v>81.069999999999993</v>
      </c>
      <c r="O4" s="71">
        <v>45</v>
      </c>
    </row>
    <row r="5" spans="1:18" x14ac:dyDescent="0.25">
      <c r="A5" s="44"/>
      <c r="F5" t="s">
        <v>34</v>
      </c>
      <c r="H5" t="b">
        <v>0</v>
      </c>
      <c r="I5" s="49">
        <v>8.14</v>
      </c>
      <c r="O5" s="71">
        <v>60</v>
      </c>
    </row>
    <row r="6" spans="1:18" x14ac:dyDescent="0.25">
      <c r="A6" s="44"/>
      <c r="F6" s="52" t="s">
        <v>62</v>
      </c>
      <c r="G6" s="55" t="s">
        <v>35</v>
      </c>
      <c r="H6" s="52" t="b">
        <v>0</v>
      </c>
      <c r="I6" s="53">
        <v>106.66</v>
      </c>
      <c r="O6" s="71">
        <v>75</v>
      </c>
    </row>
    <row r="7" spans="1:18" x14ac:dyDescent="0.25">
      <c r="A7" s="44"/>
      <c r="F7" s="52" t="s">
        <v>63</v>
      </c>
      <c r="G7" s="52" t="s">
        <v>36</v>
      </c>
      <c r="H7" s="52" t="b">
        <v>0</v>
      </c>
      <c r="I7" s="53">
        <v>267.79000000000002</v>
      </c>
      <c r="O7" s="71">
        <v>90</v>
      </c>
    </row>
    <row r="8" spans="1:18" x14ac:dyDescent="0.25">
      <c r="A8" s="44"/>
      <c r="F8" s="52" t="s">
        <v>65</v>
      </c>
      <c r="G8" s="52" t="s">
        <v>64</v>
      </c>
      <c r="H8" s="52" t="b">
        <v>0</v>
      </c>
      <c r="I8" s="53">
        <v>5.97</v>
      </c>
      <c r="O8" s="71">
        <v>105</v>
      </c>
    </row>
    <row r="9" spans="1:18" x14ac:dyDescent="0.25">
      <c r="A9" s="44"/>
      <c r="F9" t="s">
        <v>37</v>
      </c>
      <c r="G9" t="s">
        <v>38</v>
      </c>
      <c r="H9" t="b">
        <v>0</v>
      </c>
      <c r="I9" s="50">
        <f>IF(H9=TRUE,7.66,IF(H9=FALSE,8.14))</f>
        <v>8.14</v>
      </c>
      <c r="O9" s="71">
        <v>120</v>
      </c>
    </row>
    <row r="10" spans="1:18" x14ac:dyDescent="0.25">
      <c r="F10" t="s">
        <v>40</v>
      </c>
      <c r="G10" t="s">
        <v>38</v>
      </c>
      <c r="H10" t="b">
        <v>0</v>
      </c>
      <c r="I10" s="50">
        <f>IF(H10=TRUE,7.68,IF(H10=FALSE,8.17))</f>
        <v>8.17</v>
      </c>
      <c r="O10" s="71">
        <v>135</v>
      </c>
    </row>
    <row r="11" spans="1:18" x14ac:dyDescent="0.25">
      <c r="F11" t="s">
        <v>39</v>
      </c>
      <c r="G11" t="s">
        <v>38</v>
      </c>
      <c r="H11" t="b">
        <v>0</v>
      </c>
      <c r="I11" s="50">
        <f>IF(H11=TRUE,57.18,IF(H11=FALSE,60.99))</f>
        <v>60.99</v>
      </c>
      <c r="O11" s="71">
        <v>150</v>
      </c>
    </row>
    <row r="12" spans="1:18" x14ac:dyDescent="0.25">
      <c r="F12" t="s">
        <v>71</v>
      </c>
      <c r="H12" t="b">
        <v>0</v>
      </c>
      <c r="I12" s="49">
        <v>3.32</v>
      </c>
      <c r="O12" s="71">
        <v>165</v>
      </c>
    </row>
    <row r="13" spans="1:18" x14ac:dyDescent="0.25">
      <c r="F13" t="s">
        <v>60</v>
      </c>
      <c r="I13" s="49">
        <v>8.14</v>
      </c>
      <c r="O13" s="71">
        <v>180</v>
      </c>
    </row>
    <row r="14" spans="1:18" x14ac:dyDescent="0.25">
      <c r="F14" t="s">
        <v>41</v>
      </c>
      <c r="G14" t="s">
        <v>42</v>
      </c>
      <c r="I14" s="49">
        <v>6.21</v>
      </c>
      <c r="O14" s="71">
        <v>195</v>
      </c>
    </row>
    <row r="15" spans="1:18" x14ac:dyDescent="0.25">
      <c r="I15" s="45"/>
      <c r="O15" s="71">
        <v>210</v>
      </c>
    </row>
    <row r="16" spans="1:18" x14ac:dyDescent="0.25">
      <c r="G16" s="13"/>
      <c r="H16" s="44" t="s">
        <v>56</v>
      </c>
      <c r="O16" s="71">
        <v>225</v>
      </c>
    </row>
    <row r="17" spans="1:15" x14ac:dyDescent="0.25">
      <c r="G17" s="35"/>
      <c r="H17" s="34" t="s">
        <v>66</v>
      </c>
      <c r="O17" s="71">
        <v>240</v>
      </c>
    </row>
    <row r="18" spans="1:15" x14ac:dyDescent="0.25">
      <c r="G18" s="52"/>
      <c r="H18" s="44" t="s">
        <v>79</v>
      </c>
      <c r="O18" s="71">
        <v>255</v>
      </c>
    </row>
    <row r="19" spans="1:15" x14ac:dyDescent="0.25">
      <c r="A19" s="2"/>
      <c r="O19" s="71">
        <v>270</v>
      </c>
    </row>
    <row r="20" spans="1:15" x14ac:dyDescent="0.25">
      <c r="A20" s="2"/>
      <c r="O20" s="71">
        <v>285</v>
      </c>
    </row>
    <row r="21" spans="1:15" x14ac:dyDescent="0.25">
      <c r="A21" s="2"/>
      <c r="O21" s="71">
        <v>300</v>
      </c>
    </row>
    <row r="22" spans="1:15" x14ac:dyDescent="0.25">
      <c r="A22" s="2"/>
      <c r="D22" s="14">
        <f>IF('HCBS-3a'!B31&gt;0,'HCBS-3a'!B31/15,0)</f>
        <v>0</v>
      </c>
      <c r="E22">
        <f>'HCBS-3a'!E31</f>
        <v>0</v>
      </c>
      <c r="F22" s="14">
        <f>IF(D22&gt;0,D22/E22,0)</f>
        <v>0</v>
      </c>
      <c r="O22" s="71">
        <v>315</v>
      </c>
    </row>
    <row r="23" spans="1:15" x14ac:dyDescent="0.25">
      <c r="A23" s="2"/>
      <c r="D23" s="14">
        <f>IF('HCBS-3a'!B67&gt;0,'HCBS-3a'!B67/15,0)</f>
        <v>0</v>
      </c>
      <c r="E23" t="str">
        <f>'HCBS-3a'!E67</f>
        <v/>
      </c>
      <c r="F23" s="14">
        <f>IF(D23&gt;0,D23/E23,0)</f>
        <v>0</v>
      </c>
      <c r="O23" s="71">
        <v>330</v>
      </c>
    </row>
    <row r="24" spans="1:15" x14ac:dyDescent="0.25">
      <c r="A24" s="2"/>
      <c r="D24" s="14">
        <f>IF('HCBS-3a'!B91&gt;0,'HCBS-3a'!B91/15,0)</f>
        <v>0</v>
      </c>
      <c r="E24">
        <f>'HCBS-3a'!E91</f>
        <v>0</v>
      </c>
      <c r="F24" s="14">
        <f>IF(D24&gt;0,D24/E24,0)</f>
        <v>0</v>
      </c>
      <c r="O24" s="71">
        <v>345</v>
      </c>
    </row>
    <row r="25" spans="1:15" x14ac:dyDescent="0.25">
      <c r="O25" s="71">
        <v>360</v>
      </c>
    </row>
    <row r="26" spans="1:15" x14ac:dyDescent="0.25">
      <c r="O26" s="71">
        <v>375</v>
      </c>
    </row>
    <row r="27" spans="1:15" x14ac:dyDescent="0.25">
      <c r="D27" s="33"/>
      <c r="E27" s="33"/>
      <c r="F27" s="33"/>
      <c r="G27" s="33"/>
      <c r="H27" s="33"/>
      <c r="I27" s="33"/>
      <c r="O27" s="71">
        <v>390</v>
      </c>
    </row>
    <row r="28" spans="1:15" x14ac:dyDescent="0.25">
      <c r="D28" s="6"/>
      <c r="E28" s="6"/>
      <c r="F28" s="6"/>
      <c r="G28" s="6"/>
      <c r="H28" s="6"/>
      <c r="I28" s="6"/>
      <c r="O28" s="71">
        <v>405</v>
      </c>
    </row>
    <row r="29" spans="1:15" x14ac:dyDescent="0.25">
      <c r="D29" s="6"/>
      <c r="E29" s="6"/>
      <c r="F29" s="6"/>
      <c r="G29" s="6"/>
      <c r="H29" s="6"/>
      <c r="I29" s="6"/>
      <c r="O29" s="71">
        <v>420</v>
      </c>
    </row>
    <row r="30" spans="1:15" x14ac:dyDescent="0.25">
      <c r="O30" s="71">
        <v>435</v>
      </c>
    </row>
    <row r="31" spans="1:15" x14ac:dyDescent="0.25">
      <c r="O31" s="71">
        <v>450</v>
      </c>
    </row>
    <row r="32" spans="1:15" x14ac:dyDescent="0.25">
      <c r="O32" s="71">
        <v>465</v>
      </c>
    </row>
    <row r="33" spans="1:15" x14ac:dyDescent="0.25">
      <c r="O33" s="71">
        <v>480</v>
      </c>
    </row>
    <row r="34" spans="1:15" x14ac:dyDescent="0.25">
      <c r="O34" s="71">
        <v>495</v>
      </c>
    </row>
    <row r="35" spans="1:15" x14ac:dyDescent="0.25">
      <c r="O35" s="71">
        <v>510</v>
      </c>
    </row>
    <row r="36" spans="1:15" x14ac:dyDescent="0.25">
      <c r="O36" s="71">
        <v>525</v>
      </c>
    </row>
    <row r="37" spans="1:15" x14ac:dyDescent="0.25">
      <c r="O37" s="71">
        <v>540</v>
      </c>
    </row>
    <row r="38" spans="1:15" x14ac:dyDescent="0.25">
      <c r="O38" s="71">
        <v>555</v>
      </c>
    </row>
    <row r="39" spans="1:15" x14ac:dyDescent="0.25">
      <c r="O39" s="71">
        <v>570</v>
      </c>
    </row>
    <row r="40" spans="1:15" x14ac:dyDescent="0.25">
      <c r="O40" s="71">
        <v>585</v>
      </c>
    </row>
    <row r="41" spans="1:15" x14ac:dyDescent="0.25">
      <c r="O41" s="71">
        <v>600</v>
      </c>
    </row>
    <row r="42" spans="1:15" x14ac:dyDescent="0.25">
      <c r="A42" s="51">
        <v>0.03</v>
      </c>
    </row>
  </sheetData>
  <mergeCells count="1">
    <mergeCell ref="F1:G1"/>
  </mergeCells>
  <phoneticPr fontId="0" type="noConversion"/>
  <pageMargins left="0.75" right="0.75" top="1" bottom="1" header="0.5" footer="0.5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04CB9D0E1654EAB77D5028380910C" ma:contentTypeVersion="0" ma:contentTypeDescription="Create a new document." ma:contentTypeScope="" ma:versionID="0c8763420cd9cd3c2865e9a0429f238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B06C4A-E088-41B9-BBEF-E477B25FD0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8507CE-3616-4C3F-9EE5-054781CD8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85A59A-E301-405D-813A-3EF2CBF3F2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HCBS-3a</vt:lpstr>
      <vt:lpstr>Sheet2</vt:lpstr>
      <vt:lpstr>bla</vt:lpstr>
      <vt:lpstr>chore</vt:lpstr>
      <vt:lpstr>'HCBS-3a'!Print_Area</vt:lpstr>
    </vt:vector>
  </TitlesOfParts>
  <Company>Missouri Department of Health and Senior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 Arnold</dc:creator>
  <cp:lastModifiedBy>Thompson, Diane</cp:lastModifiedBy>
  <cp:lastPrinted>2023-06-28T23:39:38Z</cp:lastPrinted>
  <dcterms:created xsi:type="dcterms:W3CDTF">2007-08-16T16:48:14Z</dcterms:created>
  <dcterms:modified xsi:type="dcterms:W3CDTF">2023-07-07T13:18:07Z</dcterms:modified>
</cp:coreProperties>
</file>