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ttps://bkdllp.sharepoint.com/sites/tm-HCH/Docs/SOMO/MAHC HH Annual Report Survey/2023/"/>
    </mc:Choice>
  </mc:AlternateContent>
  <xr:revisionPtr revIDLastSave="3" documentId="8_{AC711B62-F65C-4EDA-8BAA-81849AAD6D6F}" xr6:coauthVersionLast="47" xr6:coauthVersionMax="47" xr10:uidLastSave="{3CE07E90-E7A5-4DB6-BDC3-53F4BB45C1EE}"/>
  <workbookProtection workbookAlgorithmName="SHA-512" workbookHashValue="wNJvNesldLwQsdzbzsLLZoTkAKPYZ/B6D31WXsnzjUVxpg0rUnECqimMBuKLfTuL3rp9SRC3GW4cD2lf2HNyew==" workbookSaltValue="ZgJdqtinwXt1kYuxay0IzQ==" workbookSpinCount="100000" lockStructure="1"/>
  <bookViews>
    <workbookView xWindow="19080" yWindow="-120" windowWidth="19440" windowHeight="15000" xr2:uid="{00000000-000D-0000-FFFF-FFFF00000000}"/>
  </bookViews>
  <sheets>
    <sheet name="Instructions" sheetId="2" r:id="rId1"/>
    <sheet name="Statistical Report" sheetId="1" r:id="rId2"/>
    <sheet name="Agency List" sheetId="8" state="hidden" r:id="rId3"/>
    <sheet name="Variables" sheetId="5" state="hidden" r:id="rId4"/>
    <sheet name="Data" sheetId="6" state="hidden" r:id="rId5"/>
  </sheets>
  <definedNames>
    <definedName name="ADDR">'Statistical Report'!$D$11</definedName>
    <definedName name="AGENCYBASE">'Statistical Report'!$C$28</definedName>
    <definedName name="AgencyBase1">'Statistical Report'!$D$28</definedName>
    <definedName name="AgencyBased">Variables!$A$9:$A$11</definedName>
    <definedName name="AgencyBasedDB">Variables!$A$9:$B$11</definedName>
    <definedName name="AgencyDB">'Agency List'!$B$2:$H$141</definedName>
    <definedName name="AgencyNames">'Agency List'!$B$2:$B$141</definedName>
    <definedName name="AGENCYTYPE">'Statistical Report'!$C$23</definedName>
    <definedName name="AgencyType1">'Statistical Report'!$D$23</definedName>
    <definedName name="AgencyTypes">Variables!$A$4:$A$6</definedName>
    <definedName name="AgencyTypesDB">Variables!$A$4:$B$6</definedName>
    <definedName name="AGYNAME">'Statistical Report'!$D$9</definedName>
    <definedName name="APPDATE">'Statistical Report'!$K$195</definedName>
    <definedName name="APPNAME">'Statistical Report'!$C$195</definedName>
    <definedName name="BRANCHES">'Statistical Report'!$G$18</definedName>
    <definedName name="CNTY001">'Statistical Report'!$E$128</definedName>
    <definedName name="CNTY003">'Statistical Report'!$E$129</definedName>
    <definedName name="CNTY005">'Statistical Report'!$E$130</definedName>
    <definedName name="CNTY007">'Statistical Report'!$E$131</definedName>
    <definedName name="CNTY009">'Statistical Report'!$E$132</definedName>
    <definedName name="CNTY011">'Statistical Report'!$E$133</definedName>
    <definedName name="CNTY013">'Statistical Report'!$E$134</definedName>
    <definedName name="CNTY015">'Statistical Report'!$E$135</definedName>
    <definedName name="CNTY017">'Statistical Report'!$E$136</definedName>
    <definedName name="CNTY019">'Statistical Report'!$E$137</definedName>
    <definedName name="CNTY021">'Statistical Report'!$E$138</definedName>
    <definedName name="CNTY023">'Statistical Report'!$E$139</definedName>
    <definedName name="CNTY025">'Statistical Report'!$E$140</definedName>
    <definedName name="CNTY027">'Statistical Report'!$E$141</definedName>
    <definedName name="CNTY029">'Statistical Report'!$E$142</definedName>
    <definedName name="CNTY031">'Statistical Report'!$E$143</definedName>
    <definedName name="CNTY033">'Statistical Report'!$E$144</definedName>
    <definedName name="CNTY035">'Statistical Report'!$E$145</definedName>
    <definedName name="CNTY037">'Statistical Report'!$E$146</definedName>
    <definedName name="CNTY039">'Statistical Report'!$E$147</definedName>
    <definedName name="CNTY041">'Statistical Report'!$E$148</definedName>
    <definedName name="CNTY043">'Statistical Report'!$E$149</definedName>
    <definedName name="CNTY045">'Statistical Report'!$E$150</definedName>
    <definedName name="CNTY047">'Statistical Report'!$E$151</definedName>
    <definedName name="CNTY049">'Statistical Report'!$E$152</definedName>
    <definedName name="CNTY051">'Statistical Report'!$E$153</definedName>
    <definedName name="CNTY053">'Statistical Report'!$E$154</definedName>
    <definedName name="CNTY055">'Statistical Report'!$E$155</definedName>
    <definedName name="CNTY057">'Statistical Report'!$E$156</definedName>
    <definedName name="CNTY059">'Statistical Report'!$E$157</definedName>
    <definedName name="CNTY061">'Statistical Report'!$E$158</definedName>
    <definedName name="CNTY063">'Statistical Report'!$E$159</definedName>
    <definedName name="CNTY065">'Statistical Report'!$E$160</definedName>
    <definedName name="CNTY067">'Statistical Report'!$E$161</definedName>
    <definedName name="CNTY069">'Statistical Report'!$E$162</definedName>
    <definedName name="CNTY071">'Statistical Report'!$E$163</definedName>
    <definedName name="CNTY073">'Statistical Report'!$E$164</definedName>
    <definedName name="CNTY075">'Statistical Report'!$E$165</definedName>
    <definedName name="CNTY077">'Statistical Report'!$E$166</definedName>
    <definedName name="CNTY079">'Statistical Report'!$I$128</definedName>
    <definedName name="CNTY081">'Statistical Report'!$I$129</definedName>
    <definedName name="CNTY083">'Statistical Report'!$I$130</definedName>
    <definedName name="CNTY085">'Statistical Report'!$I$131</definedName>
    <definedName name="CNTY087">'Statistical Report'!$I$132</definedName>
    <definedName name="CNTY089">'Statistical Report'!$I$133</definedName>
    <definedName name="CNTY091">'Statistical Report'!$I$134</definedName>
    <definedName name="CNTY093">'Statistical Report'!$I$135</definedName>
    <definedName name="CNTY095">'Statistical Report'!$I$136</definedName>
    <definedName name="CNTY097">'Statistical Report'!$I$137</definedName>
    <definedName name="CNTY099">'Statistical Report'!$I$138</definedName>
    <definedName name="CNTY101">'Statistical Report'!$I$139</definedName>
    <definedName name="CNTY103">'Statistical Report'!$I$140</definedName>
    <definedName name="CNTY105">'Statistical Report'!$I$141</definedName>
    <definedName name="CNTY107">'Statistical Report'!$I$142</definedName>
    <definedName name="CNTY109">'Statistical Report'!$I$143</definedName>
    <definedName name="CNTY111">'Statistical Report'!$I$144</definedName>
    <definedName name="CNTY113">'Statistical Report'!$I$145</definedName>
    <definedName name="CNTY115">'Statistical Report'!$I$146</definedName>
    <definedName name="CNTY117">'Statistical Report'!$I$147</definedName>
    <definedName name="CNTY119">'Statistical Report'!$I$148</definedName>
    <definedName name="CNTY121">'Statistical Report'!$I$149</definedName>
    <definedName name="CNTY123">'Statistical Report'!$I$150</definedName>
    <definedName name="CNTY125">'Statistical Report'!$I$151</definedName>
    <definedName name="CNTY127">'Statistical Report'!$I$152</definedName>
    <definedName name="CNTY129">'Statistical Report'!$I$153</definedName>
    <definedName name="CNTY131">'Statistical Report'!$I$154</definedName>
    <definedName name="CNTY133">'Statistical Report'!$I$155</definedName>
    <definedName name="CNTY135">'Statistical Report'!$I$156</definedName>
    <definedName name="CNTY137">'Statistical Report'!$I$157</definedName>
    <definedName name="CNTY139">'Statistical Report'!$I$158</definedName>
    <definedName name="CNTY141">'Statistical Report'!$I$159</definedName>
    <definedName name="CNTY143">'Statistical Report'!$I$160</definedName>
    <definedName name="CNTY145">'Statistical Report'!$I$161</definedName>
    <definedName name="CNTY147">'Statistical Report'!$I$162</definedName>
    <definedName name="CNTY149">'Statistical Report'!$I$163</definedName>
    <definedName name="CNTY151">'Statistical Report'!$I$164</definedName>
    <definedName name="CNTY153">'Statistical Report'!$I$165</definedName>
    <definedName name="CNTY155">'Statistical Report'!$I$166</definedName>
    <definedName name="CNTY157">'Statistical Report'!$M$128</definedName>
    <definedName name="CNTY159">'Statistical Report'!$M$129</definedName>
    <definedName name="CNTY161">'Statistical Report'!$M$130</definedName>
    <definedName name="CNTY163">'Statistical Report'!$M$131</definedName>
    <definedName name="CNTY165">'Statistical Report'!$M$132</definedName>
    <definedName name="CNTY167">'Statistical Report'!$M$133</definedName>
    <definedName name="CNTY169">'Statistical Report'!$M$134</definedName>
    <definedName name="CNTY171">'Statistical Report'!$M$135</definedName>
    <definedName name="CNTY173">'Statistical Report'!$M$136</definedName>
    <definedName name="CNTY175">'Statistical Report'!$M$137</definedName>
    <definedName name="CNTY177">'Statistical Report'!$M$138</definedName>
    <definedName name="CNTY179">'Statistical Report'!$M$139</definedName>
    <definedName name="CNTY181">'Statistical Report'!$M$140</definedName>
    <definedName name="CNTY183">'Statistical Report'!$M$141</definedName>
    <definedName name="CNTY185">'Statistical Report'!$M$142</definedName>
    <definedName name="CNTY187">'Statistical Report'!$M$143</definedName>
    <definedName name="CNTY189">'Statistical Report'!$M$144</definedName>
    <definedName name="CNTY191">'Statistical Report'!$M$145</definedName>
    <definedName name="CNTY193">'Statistical Report'!$M$146</definedName>
    <definedName name="CNTY195">'Statistical Report'!$M$147</definedName>
    <definedName name="CNTY197">'Statistical Report'!$M$148</definedName>
    <definedName name="CNTY199">'Statistical Report'!$M$149</definedName>
    <definedName name="CNTY201">'Statistical Report'!$M$150</definedName>
    <definedName name="CNTY203">'Statistical Report'!$M$151</definedName>
    <definedName name="CNTY205">'Statistical Report'!$M$152</definedName>
    <definedName name="CNTY207">'Statistical Report'!$M$153</definedName>
    <definedName name="CNTY209">'Statistical Report'!$M$154</definedName>
    <definedName name="CNTY211">'Statistical Report'!$M$155</definedName>
    <definedName name="CNTY213">'Statistical Report'!$M$156</definedName>
    <definedName name="CNTY215">'Statistical Report'!$M$157</definedName>
    <definedName name="CNTY217">'Statistical Report'!$M$158</definedName>
    <definedName name="CNTY219">'Statistical Report'!$M$159</definedName>
    <definedName name="CNTY221">'Statistical Report'!$M$160</definedName>
    <definedName name="CNTY223">'Statistical Report'!$M$161</definedName>
    <definedName name="CNTY225">'Statistical Report'!$M$162</definedName>
    <definedName name="CNTY227">'Statistical Report'!$M$163</definedName>
    <definedName name="CNTY229">'Statistical Report'!$M$164</definedName>
    <definedName name="CNTYCODE">'Statistical Report'!$F$19</definedName>
    <definedName name="CNTYCodes">Variables!$F$2:$F$117</definedName>
    <definedName name="CNTYCodesDB">Variables!$E$2:$F$117</definedName>
    <definedName name="CNTYTOT">'Statistical Report'!$M$166</definedName>
    <definedName name="COMMENTS">'Statistical Report'!$C$175</definedName>
    <definedName name="CONTACTNAME">'Statistical Report'!$C$189</definedName>
    <definedName name="CONTACTPHONE">'Statistical Report'!$K$189</definedName>
    <definedName name="County">'Statistical Report'!$G$19</definedName>
    <definedName name="CSZ">'Statistical Report'!$D$12</definedName>
    <definedName name="CTRLNO">'Statistical Report'!$D$8</definedName>
    <definedName name="EMAIL">'Statistical Report'!$D$15</definedName>
    <definedName name="EndDate">Variables!$B$1</definedName>
    <definedName name="FAX">'Statistical Report'!$D$14</definedName>
    <definedName name="FormCode">'Statistical Report'!$L$1</definedName>
    <definedName name="I1CMCD">'Statistical Report'!$G$37</definedName>
    <definedName name="I1CMCRMC">'Statistical Report'!$F$37</definedName>
    <definedName name="I1CMCRPPS">'Statistical Report'!$E$37</definedName>
    <definedName name="I1COTHERS">'Statistical Report'!$H$37</definedName>
    <definedName name="I1CTOTAL">'Statistical Report'!$I$37</definedName>
    <definedName name="I1MCD">'Statistical Report'!$G$35</definedName>
    <definedName name="I1MCRMC">'Statistical Report'!$F$35</definedName>
    <definedName name="I1MCRPPS">'Statistical Report'!$E$35</definedName>
    <definedName name="I1OTHERS">'Statistical Report'!$H$35</definedName>
    <definedName name="I1TOTAL">'Statistical Report'!$I$35</definedName>
    <definedName name="I2MCD">'Statistical Report'!$G$40</definedName>
    <definedName name="I2MCRMC">'Statistical Report'!$F$40</definedName>
    <definedName name="I2MCRPPS">'Statistical Report'!$E$40</definedName>
    <definedName name="I2OTHERS">'Statistical Report'!$H$40</definedName>
    <definedName name="I2TOTAL">'Statistical Report'!$I$40</definedName>
    <definedName name="I3AMCD">'Statistical Report'!$G$41</definedName>
    <definedName name="I3AMCRMC">'Statistical Report'!$F$41</definedName>
    <definedName name="I3AMCRPPS">'Statistical Report'!$E$41</definedName>
    <definedName name="I3AOTHERS">'Statistical Report'!$H$41</definedName>
    <definedName name="I3ATOTAL">'Statistical Report'!$I$41</definedName>
    <definedName name="I3BMCD">'Statistical Report'!$G$42</definedName>
    <definedName name="I3BMCRMC">'Statistical Report'!$F$42</definedName>
    <definedName name="I3BMCRPPS">'Statistical Report'!$E$42</definedName>
    <definedName name="I3BOTHERS">'Statistical Report'!$H$42</definedName>
    <definedName name="I3BTOTAL">'Statistical Report'!$I$42</definedName>
    <definedName name="I4MCD">'Statistical Report'!$G$43</definedName>
    <definedName name="I4MCRMC">'Statistical Report'!$F$43</definedName>
    <definedName name="I4MCRPPS">'Statistical Report'!$E$43</definedName>
    <definedName name="I4OTHERS">'Statistical Report'!$H$43</definedName>
    <definedName name="I4TOTAL">'Statistical Report'!$I$43</definedName>
    <definedName name="I5MCREPI">'Statistical Report'!$J$48</definedName>
    <definedName name="I6ASELF">'Statistical Report'!$F$55</definedName>
    <definedName name="I6BACUTE">'Statistical Report'!$F$56</definedName>
    <definedName name="I6CSNF">'Statistical Report'!$F$57</definedName>
    <definedName name="I6DHOSP">'Statistical Report'!$F$58</definedName>
    <definedName name="I6EDEATH">'Statistical Report'!$F$59</definedName>
    <definedName name="I6FOTHER">'Statistical Report'!$F$60</definedName>
    <definedName name="I6GTOTAL">'Statistical Report'!$F$61</definedName>
    <definedName name="I7AMCD">'Statistical Report'!$G$68</definedName>
    <definedName name="I7AMCRMC">'Statistical Report'!$F$68</definedName>
    <definedName name="I7AMCRPPS">'Statistical Report'!$E$68</definedName>
    <definedName name="I7AOTHERS">'Statistical Report'!$H$68</definedName>
    <definedName name="I7ATOTAL">'Statistical Report'!$I$68</definedName>
    <definedName name="I7BMCD">'Statistical Report'!$G$69</definedName>
    <definedName name="I7BMCRMC">'Statistical Report'!$F$69</definedName>
    <definedName name="I7BMCRPPS">'Statistical Report'!$E$69</definedName>
    <definedName name="I7BOTHERS">'Statistical Report'!$H$69</definedName>
    <definedName name="I7BTOTAL">'Statistical Report'!$I$69</definedName>
    <definedName name="I7CMCD">'Statistical Report'!$G$70</definedName>
    <definedName name="I7CMCRMC">'Statistical Report'!$F$70</definedName>
    <definedName name="I7CMCRPPS">'Statistical Report'!$E$70</definedName>
    <definedName name="I7COTHERS">'Statistical Report'!$H$70</definedName>
    <definedName name="I7CTOTAL">'Statistical Report'!$I$70</definedName>
    <definedName name="I7DMCD">'Statistical Report'!$G$71</definedName>
    <definedName name="I7DMCRMC">'Statistical Report'!$F$71</definedName>
    <definedName name="I7DMCRPPS">'Statistical Report'!$E$71</definedName>
    <definedName name="I7DOTHERS">'Statistical Report'!$H$71</definedName>
    <definedName name="I7DTOTAL">'Statistical Report'!$I$71</definedName>
    <definedName name="I7EMCD">'Statistical Report'!$G$72</definedName>
    <definedName name="I7EMCRMC">'Statistical Report'!$F$72</definedName>
    <definedName name="I7EMCRPPS">'Statistical Report'!$E$72</definedName>
    <definedName name="I7EOTHERS">'Statistical Report'!$H$72</definedName>
    <definedName name="I7ETOTAL">'Statistical Report'!$I$72</definedName>
    <definedName name="I7FMCD">'Statistical Report'!$G$73</definedName>
    <definedName name="I7FMCRMC">'Statistical Report'!$F$73</definedName>
    <definedName name="I7FMCRPPS">'Statistical Report'!$E$73</definedName>
    <definedName name="I7FOTHERS">'Statistical Report'!$H$73</definedName>
    <definedName name="I7FTOTAL">'Statistical Report'!$I$73</definedName>
    <definedName name="I7GMCD">'Statistical Report'!$G$74</definedName>
    <definedName name="I7GMCRMC">'Statistical Report'!$F$74</definedName>
    <definedName name="I7GMCRPPS">'Statistical Report'!$E$74</definedName>
    <definedName name="I7GOTHERS">'Statistical Report'!$H$74</definedName>
    <definedName name="I7GTOTAL">'Statistical Report'!$I$74</definedName>
    <definedName name="I7HMCD">'Statistical Report'!$G$75</definedName>
    <definedName name="I7HMCRMC">'Statistical Report'!$F$75</definedName>
    <definedName name="I7HMCRPPS">'Statistical Report'!$E$75</definedName>
    <definedName name="I7HOTHERS">'Statistical Report'!$H$75</definedName>
    <definedName name="I7HTOTAL">'Statistical Report'!$I$75</definedName>
    <definedName name="I8AINFPAR">'Statistical Report'!$J$83</definedName>
    <definedName name="I8BSEP">'Statistical Report'!$J$84</definedName>
    <definedName name="I8CNEOPL">'Statistical Report'!$J$85</definedName>
    <definedName name="I8DBLOOD">'Statistical Report'!$J$86</definedName>
    <definedName name="I8EENDO">'Statistical Report'!$J$87</definedName>
    <definedName name="I8FMENTAL">'Statistical Report'!$J$88</definedName>
    <definedName name="I8GNERVOUS">'Statistical Report'!$J$89</definedName>
    <definedName name="I8HEYE">'Statistical Report'!$J$90</definedName>
    <definedName name="I8IEAR">'Statistical Report'!$J$91</definedName>
    <definedName name="I8JCIRC">'Statistical Report'!$J$92</definedName>
    <definedName name="I8KRESP">'Statistical Report'!$J$93</definedName>
    <definedName name="I8LDIGEST">'Statistical Report'!$J$94</definedName>
    <definedName name="I8MSKIN">'Statistical Report'!$J$95</definedName>
    <definedName name="I8NMUSC">'Statistical Report'!$J$96</definedName>
    <definedName name="I8OGENIT">'Statistical Report'!$J$97</definedName>
    <definedName name="I8PPREG">'Statistical Report'!$J$98</definedName>
    <definedName name="I8QPERI">'Statistical Report'!$J$99</definedName>
    <definedName name="I8RCONG">'Statistical Report'!$J$100</definedName>
    <definedName name="I8SILLDEF">'Statistical Report'!$J$101</definedName>
    <definedName name="I8TINJURY">'Statistical Report'!$J$102</definedName>
    <definedName name="I8UPOIS">'Statistical Report'!$J$103</definedName>
    <definedName name="I8VCOVID">'Statistical Report'!$J$104</definedName>
    <definedName name="I8WHLTHST">'Statistical Report'!$J$105</definedName>
    <definedName name="I8XUNKN">'Statistical Report'!$J$106</definedName>
    <definedName name="I8YTOTAL">'Statistical Report'!$J$107</definedName>
    <definedName name="I9ALESS1">'Statistical Report'!$E$114</definedName>
    <definedName name="I9B1_18">'Statistical Report'!$E$115</definedName>
    <definedName name="I9C19_20">'Statistical Report'!$E$116</definedName>
    <definedName name="I9D21_59">'Statistical Report'!$E$117</definedName>
    <definedName name="I9E60_64">'Statistical Report'!$E$118</definedName>
    <definedName name="I9F65_84">'Statistical Report'!$E$119</definedName>
    <definedName name="I9G85UP">'Statistical Report'!$E$120</definedName>
    <definedName name="I9HTOTAL">'Statistical Report'!$E$121</definedName>
    <definedName name="MCRNUMBER">'Statistical Report'!$D$10</definedName>
    <definedName name="NPINUMBER">'Statistical Report'!$D$16</definedName>
    <definedName name="PHONE">'Statistical Report'!$D$13</definedName>
    <definedName name="_xlnm.Print_Area" localSheetId="1">'Statistical Report'!$A$1:$N$207</definedName>
    <definedName name="VerfiedCk">'Statistical Report'!$L$198</definedName>
    <definedName name="Verified">Variables!$B$14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A14" i="2"/>
  <c r="D12" i="1"/>
  <c r="E117" i="6" l="1"/>
  <c r="E116" i="6"/>
  <c r="E115" i="6"/>
  <c r="E114" i="6"/>
  <c r="E113" i="6"/>
  <c r="E112" i="6"/>
  <c r="E111" i="6"/>
  <c r="E110" i="6"/>
  <c r="E109" i="6"/>
  <c r="E108" i="6"/>
  <c r="E107" i="6"/>
  <c r="E106" i="6"/>
  <c r="E105" i="6"/>
  <c r="E104" i="6"/>
  <c r="E103" i="6"/>
  <c r="E102" i="6"/>
  <c r="E101" i="6"/>
  <c r="E100" i="6" l="1"/>
  <c r="E99" i="6"/>
  <c r="E98" i="6"/>
  <c r="E97" i="6"/>
  <c r="E96" i="6"/>
  <c r="E95" i="6" l="1"/>
  <c r="B48" i="1"/>
  <c r="J107" i="1"/>
  <c r="E118" i="6" s="1"/>
  <c r="E248" i="6"/>
  <c r="E247" i="6"/>
  <c r="E246" i="6"/>
  <c r="E245" i="6"/>
  <c r="E244" i="6"/>
  <c r="E243"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5" i="6" l="1"/>
  <c r="E124" i="6"/>
  <c r="E123" i="6"/>
  <c r="E122" i="6"/>
  <c r="E121" i="6"/>
  <c r="E120" i="6"/>
  <c r="E119" i="6"/>
  <c r="E94" i="6"/>
  <c r="E87" i="6"/>
  <c r="E86" i="6"/>
  <c r="E85" i="6"/>
  <c r="E84" i="6"/>
  <c r="E82" i="6"/>
  <c r="E81" i="6"/>
  <c r="E80" i="6"/>
  <c r="E79" i="6"/>
  <c r="E77" i="6"/>
  <c r="E76" i="6"/>
  <c r="E75" i="6"/>
  <c r="E74" i="6"/>
  <c r="E72" i="6"/>
  <c r="E71" i="6"/>
  <c r="E70" i="6"/>
  <c r="E69" i="6"/>
  <c r="E67" i="6"/>
  <c r="E66" i="6"/>
  <c r="E65" i="6"/>
  <c r="E64" i="6"/>
  <c r="E62" i="6"/>
  <c r="E61" i="6"/>
  <c r="E60" i="6"/>
  <c r="E59" i="6"/>
  <c r="E57" i="6"/>
  <c r="E56" i="6"/>
  <c r="E55" i="6"/>
  <c r="E54" i="6"/>
  <c r="E52" i="6"/>
  <c r="E51" i="6"/>
  <c r="E50" i="6"/>
  <c r="E49" i="6"/>
  <c r="E48" i="6"/>
  <c r="E47" i="6"/>
  <c r="E46" i="6"/>
  <c r="E39" i="6"/>
  <c r="E38" i="6"/>
  <c r="E37" i="6"/>
  <c r="E36" i="6"/>
  <c r="E34" i="6"/>
  <c r="E33" i="6"/>
  <c r="E32" i="6"/>
  <c r="E31" i="6"/>
  <c r="E29" i="6"/>
  <c r="E28" i="6"/>
  <c r="E27" i="6"/>
  <c r="E26" i="6"/>
  <c r="E24" i="6"/>
  <c r="E23" i="6"/>
  <c r="E22" i="6"/>
  <c r="E21" i="6"/>
  <c r="E19" i="6"/>
  <c r="E18" i="6"/>
  <c r="E17" i="6"/>
  <c r="E16" i="6"/>
  <c r="E15" i="6" l="1"/>
  <c r="E13" i="6"/>
  <c r="E9" i="6"/>
  <c r="E8" i="6"/>
  <c r="E7" i="6"/>
  <c r="E6" i="6"/>
  <c r="E5" i="6"/>
  <c r="E1" i="6"/>
  <c r="A83" i="2" l="1"/>
  <c r="A65" i="2"/>
  <c r="C40" i="1"/>
  <c r="A16" i="2" l="1"/>
  <c r="A6" i="2"/>
  <c r="L11" i="1"/>
  <c r="I41" i="1" l="1"/>
  <c r="B18" i="1"/>
  <c r="C43" i="1"/>
  <c r="C36" i="1"/>
  <c r="C28" i="1"/>
  <c r="E14" i="6" s="1"/>
  <c r="C23" i="1"/>
  <c r="E12" i="6" s="1"/>
  <c r="E35" i="6" l="1"/>
  <c r="L13" i="1"/>
  <c r="G19" i="1"/>
  <c r="F19" i="1" l="1"/>
  <c r="E10" i="6" s="1"/>
  <c r="E11" i="6"/>
  <c r="E4" i="6"/>
  <c r="D11" i="1"/>
  <c r="E3" i="6" s="1"/>
  <c r="D10" i="1"/>
  <c r="E2" i="6" s="1"/>
  <c r="B7" i="1" l="1"/>
  <c r="I37" i="1" l="1"/>
  <c r="E25" i="6" s="1"/>
  <c r="L199" i="1" l="1"/>
  <c r="I69" i="1" l="1"/>
  <c r="E63" i="6" s="1"/>
  <c r="I70" i="1"/>
  <c r="E68" i="6" s="1"/>
  <c r="I71" i="1"/>
  <c r="E73" i="6" s="1"/>
  <c r="I72" i="1"/>
  <c r="E78" i="6" s="1"/>
  <c r="I73" i="1"/>
  <c r="E83" i="6" s="1"/>
  <c r="I74" i="1"/>
  <c r="E88" i="6" s="1"/>
  <c r="I68" i="1"/>
  <c r="E58" i="6" s="1"/>
  <c r="I75" i="1" l="1"/>
  <c r="E93" i="6" s="1"/>
  <c r="E43" i="1"/>
  <c r="E41" i="6" s="1"/>
  <c r="I42" i="1"/>
  <c r="E40" i="6" s="1"/>
  <c r="I40" i="1"/>
  <c r="E30" i="6" s="1"/>
  <c r="I35" i="1"/>
  <c r="L12" i="1" l="1"/>
  <c r="E20" i="6"/>
  <c r="F61" i="1"/>
  <c r="G43" i="1"/>
  <c r="E43" i="6" s="1"/>
  <c r="L16" i="1" l="1"/>
  <c r="E53" i="6"/>
  <c r="D8" i="1" l="1"/>
  <c r="E121" i="1"/>
  <c r="M166" i="1"/>
  <c r="H75" i="1"/>
  <c r="E92" i="6" s="1"/>
  <c r="G75" i="1"/>
  <c r="E91" i="6" s="1"/>
  <c r="F75" i="1"/>
  <c r="E90" i="6" s="1"/>
  <c r="E75" i="1"/>
  <c r="E89" i="6" s="1"/>
  <c r="H43" i="1"/>
  <c r="E44" i="6" s="1"/>
  <c r="F43" i="1"/>
  <c r="E42" i="6" s="1"/>
  <c r="K168" i="1"/>
  <c r="E242" i="6" l="1"/>
  <c r="L18" i="1"/>
  <c r="E126" i="6"/>
  <c r="L17" i="1"/>
  <c r="L15" i="1"/>
  <c r="L19" i="1"/>
  <c r="L14" i="1"/>
  <c r="I43" i="1"/>
  <c r="E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Ortbals</author>
    <author>Linda Bell</author>
  </authors>
  <commentList>
    <comment ref="B9" authorId="0" shapeId="0" xr:uid="{00000000-0006-0000-0200-000001000000}">
      <text>
        <r>
          <rPr>
            <b/>
            <sz val="9"/>
            <color indexed="81"/>
            <rFont val="Verdana"/>
            <family val="2"/>
          </rPr>
          <t xml:space="preserve">Agency Name and CMS Provider Number </t>
        </r>
        <r>
          <rPr>
            <sz val="9"/>
            <color indexed="81"/>
            <rFont val="Verdana"/>
            <family val="2"/>
          </rPr>
          <t xml:space="preserve">
Select the agency name from the drop-down list of the licensed agencies in Missouri for which this data is reported. Do not use the home office/corporate headquarters if that is not the licensed agency submitting this data.</t>
        </r>
      </text>
    </comment>
    <comment ref="B16" authorId="0" shapeId="0" xr:uid="{00000000-0006-0000-0200-000002000000}">
      <text>
        <r>
          <rPr>
            <b/>
            <sz val="9"/>
            <color indexed="81"/>
            <rFont val="Verdana"/>
            <family val="2"/>
          </rPr>
          <t xml:space="preserve">NPI #
</t>
        </r>
        <r>
          <rPr>
            <sz val="9"/>
            <color indexed="81"/>
            <rFont val="Verdana"/>
            <family val="2"/>
          </rPr>
          <t>Enter your National Provider Identifier number. Health care providers such as physicians, dentists, and pharmacists, and organizations, such as hospitals, nursing homes, pharmacies, and home care companies who transmit health information electronically are required to obtain NPIs. For further information visit www.cms.hhs.gov/app/npi/01_overview.asp.</t>
        </r>
      </text>
    </comment>
    <comment ref="B18" authorId="0" shapeId="0" xr:uid="{00000000-0006-0000-0200-000003000000}">
      <text>
        <r>
          <rPr>
            <b/>
            <sz val="9"/>
            <color indexed="81"/>
            <rFont val="Verdana"/>
            <family val="2"/>
          </rPr>
          <t xml:space="preserve">Number of Branch Offices </t>
        </r>
        <r>
          <rPr>
            <sz val="9"/>
            <color indexed="81"/>
            <rFont val="Verdana"/>
            <family val="2"/>
          </rPr>
          <t xml:space="preserve">
Enter the total number of branch locations of the agency as of December 31 of this report year.</t>
        </r>
      </text>
    </comment>
    <comment ref="B26" authorId="0" shapeId="0" xr:uid="{00000000-0006-0000-0200-000004000000}">
      <text>
        <r>
          <rPr>
            <b/>
            <sz val="9"/>
            <color indexed="81"/>
            <rFont val="Verdana"/>
            <family val="2"/>
          </rPr>
          <t xml:space="preserve">Agency Basis
Facility Based – </t>
        </r>
        <r>
          <rPr>
            <sz val="9"/>
            <color indexed="81"/>
            <rFont val="Verdana"/>
            <family val="2"/>
          </rPr>
          <t xml:space="preserve">Any home health agency that is owned or affiliated with a hospital, nursing facility or rehabilitation facility.
</t>
        </r>
        <r>
          <rPr>
            <b/>
            <sz val="9"/>
            <color indexed="81"/>
            <rFont val="Verdana"/>
            <family val="2"/>
          </rPr>
          <t xml:space="preserve">Freestanding - </t>
        </r>
        <r>
          <rPr>
            <sz val="9"/>
            <color indexed="81"/>
            <rFont val="Verdana"/>
            <family val="2"/>
          </rPr>
          <t xml:space="preserve">Any home health agency that is not owned or affiliated with a hospital, nursing facility or rehabilitation facility.
</t>
        </r>
        <r>
          <rPr>
            <b/>
            <sz val="9"/>
            <color indexed="81"/>
            <rFont val="Verdana"/>
            <family val="2"/>
          </rPr>
          <t xml:space="preserve">Government Based – </t>
        </r>
        <r>
          <rPr>
            <sz val="9"/>
            <color indexed="81"/>
            <rFont val="Verdana"/>
            <family val="2"/>
          </rPr>
          <t xml:space="preserve">Any home health agency that is County, City-County, City, or District owned or affiliated.
</t>
        </r>
      </text>
    </comment>
    <comment ref="E33" authorId="0" shapeId="0" xr:uid="{00000000-0006-0000-0200-000005000000}">
      <text>
        <r>
          <rPr>
            <b/>
            <sz val="9"/>
            <color indexed="81"/>
            <rFont val="Verdana"/>
            <family val="2"/>
          </rPr>
          <t>Medicare PPS Patients</t>
        </r>
        <r>
          <rPr>
            <sz val="9"/>
            <color indexed="81"/>
            <rFont val="Verdana"/>
            <family val="2"/>
          </rPr>
          <t xml:space="preserve">
Report all requested information for patients covered by regular Medicare, billed to the Medicare Fiscal Intermediary.</t>
        </r>
      </text>
    </comment>
    <comment ref="F33" authorId="0" shapeId="0" xr:uid="{00000000-0006-0000-0200-000006000000}">
      <text>
        <r>
          <rPr>
            <b/>
            <sz val="9"/>
            <color indexed="81"/>
            <rFont val="Verdana"/>
            <family val="2"/>
          </rPr>
          <t>Medicare Managed Care</t>
        </r>
        <r>
          <rPr>
            <sz val="9"/>
            <color indexed="81"/>
            <rFont val="Verdana"/>
            <family val="2"/>
          </rPr>
          <t xml:space="preserve">
Report all requested information for Medicare patients covered by an approved Medicare Health Maintenance Organization (HMO) plan.</t>
        </r>
      </text>
    </comment>
    <comment ref="C35" authorId="0" shapeId="0" xr:uid="{00000000-0006-0000-0200-000007000000}">
      <text>
        <r>
          <rPr>
            <b/>
            <sz val="9"/>
            <color indexed="81"/>
            <rFont val="Verdana"/>
            <family val="2"/>
          </rPr>
          <t xml:space="preserve">Unduplicated Intermittent Patients 
</t>
        </r>
        <r>
          <rPr>
            <sz val="9"/>
            <color indexed="81"/>
            <rFont val="Verdana"/>
            <family val="2"/>
          </rPr>
          <t xml:space="preserve">The number of individuals </t>
        </r>
        <r>
          <rPr>
            <b/>
            <sz val="9"/>
            <color indexed="81"/>
            <rFont val="Verdana"/>
            <family val="2"/>
          </rPr>
          <t>admitted during the report year</t>
        </r>
        <r>
          <rPr>
            <sz val="9"/>
            <color indexed="81"/>
            <rFont val="Verdana"/>
            <family val="2"/>
          </rPr>
          <t xml:space="preserve"> and receiving </t>
        </r>
        <r>
          <rPr>
            <b/>
            <sz val="9"/>
            <color indexed="81"/>
            <rFont val="Verdana"/>
            <family val="2"/>
          </rPr>
          <t>intermittent</t>
        </r>
        <r>
          <rPr>
            <sz val="9"/>
            <color indexed="81"/>
            <rFont val="Verdana"/>
            <family val="2"/>
          </rPr>
          <t xml:space="preserve"> service from an agency during the report year</t>
        </r>
        <r>
          <rPr>
            <b/>
            <sz val="9"/>
            <color indexed="81"/>
            <rFont val="Verdana"/>
            <family val="2"/>
          </rPr>
          <t xml:space="preserve"> </t>
        </r>
        <r>
          <rPr>
            <b/>
            <u/>
            <sz val="9"/>
            <color indexed="81"/>
            <rFont val="Verdana"/>
            <family val="2"/>
          </rPr>
          <t>counted only once</t>
        </r>
        <r>
          <rPr>
            <b/>
            <sz val="9"/>
            <color indexed="81"/>
            <rFont val="Verdana"/>
            <family val="2"/>
          </rPr>
          <t>, regardless of the number of services, frequency of admission, or payor source.</t>
        </r>
        <r>
          <rPr>
            <sz val="8"/>
            <color indexed="81"/>
            <rFont val="Tahoma"/>
            <family val="2"/>
          </rPr>
          <t xml:space="preserve">
</t>
        </r>
      </text>
    </comment>
    <comment ref="C36" authorId="1" shapeId="0" xr:uid="{00000000-0006-0000-0200-000008000000}">
      <text>
        <r>
          <rPr>
            <b/>
            <sz val="9"/>
            <color indexed="81"/>
            <rFont val="Verdana"/>
            <family val="2"/>
          </rPr>
          <t>Prior Year Census</t>
        </r>
        <r>
          <rPr>
            <sz val="9"/>
            <color indexed="81"/>
            <rFont val="Verdana"/>
            <family val="2"/>
          </rPr>
          <t xml:space="preserve">
Enter the end of year census as reported on the prior year annual survey.
This number should be close to the number reported below on line 2 - census at beginning of current year.
This is for informational purposes only to assist with data comparison.
</t>
        </r>
      </text>
    </comment>
    <comment ref="C40" authorId="0" shapeId="0" xr:uid="{00000000-0006-0000-0200-000009000000}">
      <text>
        <r>
          <rPr>
            <b/>
            <sz val="9"/>
            <color indexed="81"/>
            <rFont val="Tahoma"/>
            <family val="2"/>
          </rPr>
          <t>INTERMITTENT CENSUS ON JANUARY 1</t>
        </r>
        <r>
          <rPr>
            <b/>
            <sz val="8"/>
            <color indexed="81"/>
            <rFont val="Tahoma"/>
            <family val="2"/>
          </rPr>
          <t>:</t>
        </r>
        <r>
          <rPr>
            <sz val="8"/>
            <color indexed="81"/>
            <rFont val="Tahoma"/>
            <family val="2"/>
          </rPr>
          <t xml:space="preserve">
</t>
        </r>
        <r>
          <rPr>
            <sz val="9"/>
            <color indexed="81"/>
            <rFont val="Tahoma"/>
            <family val="2"/>
          </rPr>
          <t xml:space="preserve">Enter the number of patients receiving </t>
        </r>
        <r>
          <rPr>
            <b/>
            <sz val="9"/>
            <color indexed="81"/>
            <rFont val="Tahoma"/>
            <family val="2"/>
          </rPr>
          <t>intermittent</t>
        </r>
        <r>
          <rPr>
            <sz val="9"/>
            <color indexed="81"/>
            <rFont val="Tahoma"/>
            <family val="2"/>
          </rPr>
          <t xml:space="preserve"> services at the beginning of the business day on January 1 of the report year.</t>
        </r>
      </text>
    </comment>
    <comment ref="C41" authorId="0" shapeId="0" xr:uid="{00000000-0006-0000-0200-00000A000000}">
      <text>
        <r>
          <rPr>
            <b/>
            <sz val="9"/>
            <color indexed="81"/>
            <rFont val="Verdana"/>
            <family val="2"/>
          </rPr>
          <t xml:space="preserve">Admissions: 
</t>
        </r>
        <r>
          <rPr>
            <sz val="9"/>
            <color indexed="81"/>
            <rFont val="Verdana"/>
            <family val="2"/>
          </rPr>
          <t xml:space="preserve">Enter the number of </t>
        </r>
        <r>
          <rPr>
            <b/>
            <sz val="9"/>
            <color indexed="81"/>
            <rFont val="Verdana"/>
            <family val="2"/>
          </rPr>
          <t xml:space="preserve">intermittent </t>
        </r>
        <r>
          <rPr>
            <sz val="9"/>
            <color indexed="81"/>
            <rFont val="Verdana"/>
            <family val="2"/>
          </rPr>
          <t xml:space="preserve">admissions - those admitted </t>
        </r>
        <r>
          <rPr>
            <b/>
            <sz val="9"/>
            <color indexed="81"/>
            <rFont val="Verdana"/>
            <family val="2"/>
          </rPr>
          <t>after</t>
        </r>
        <r>
          <rPr>
            <sz val="9"/>
            <color indexed="81"/>
            <rFont val="Verdana"/>
            <family val="2"/>
          </rPr>
          <t xml:space="preserve"> the beginning of the business day on January 1 of the report year. (See general definition below for “Admissions.”) The number of intermittent admissions must be equal or greater than the unduplicated intermittent patients in Item 1.  
</t>
        </r>
        <r>
          <rPr>
            <b/>
            <sz val="9"/>
            <color indexed="81"/>
            <rFont val="Verdana"/>
            <family val="2"/>
          </rPr>
          <t xml:space="preserve">
Admissions (general definition):
</t>
        </r>
        <r>
          <rPr>
            <sz val="9"/>
            <color indexed="81"/>
            <rFont val="Verdana"/>
            <family val="2"/>
          </rPr>
          <t xml:space="preserve">The total number of admissions during the report year </t>
        </r>
        <r>
          <rPr>
            <u/>
            <sz val="9"/>
            <color indexed="81"/>
            <rFont val="Verdana"/>
            <family val="2"/>
          </rPr>
          <t>regardless</t>
        </r>
        <r>
          <rPr>
            <sz val="9"/>
            <color indexed="81"/>
            <rFont val="Verdana"/>
            <family val="2"/>
          </rPr>
          <t xml:space="preserve"> of the number of individuals involved. For example, the same individual admitted more than once during the reporting period would be counted each time admitted. Multiple admissions of same patient would be included in 3a total.</t>
        </r>
        <r>
          <rPr>
            <sz val="8"/>
            <color indexed="81"/>
            <rFont val="Tahoma"/>
            <family val="2"/>
          </rPr>
          <t xml:space="preserve">
</t>
        </r>
      </text>
    </comment>
    <comment ref="C42" authorId="0" shapeId="0" xr:uid="{00000000-0006-0000-0200-00000B000000}">
      <text>
        <r>
          <rPr>
            <b/>
            <sz val="9"/>
            <color indexed="81"/>
            <rFont val="Tahoma"/>
            <family val="2"/>
          </rPr>
          <t xml:space="preserve">Discharges: 
</t>
        </r>
        <r>
          <rPr>
            <sz val="9"/>
            <color indexed="81"/>
            <rFont val="Tahoma"/>
            <family val="2"/>
          </rPr>
          <t>Enter the number of times intermittent services to patients were terminated in the report year.</t>
        </r>
        <r>
          <rPr>
            <sz val="8"/>
            <color indexed="81"/>
            <rFont val="Tahoma"/>
            <family val="2"/>
          </rPr>
          <t xml:space="preserve">
</t>
        </r>
      </text>
    </comment>
    <comment ref="C43" authorId="0" shapeId="0" xr:uid="{00000000-0006-0000-0200-00000C000000}">
      <text>
        <r>
          <rPr>
            <b/>
            <sz val="9"/>
            <color indexed="81"/>
            <rFont val="Tahoma"/>
            <family val="2"/>
          </rPr>
          <t xml:space="preserve">INTERMITTENT CENSUS ON DECEMBER 31:
</t>
        </r>
        <r>
          <rPr>
            <sz val="9"/>
            <color indexed="81"/>
            <rFont val="Tahoma"/>
            <family val="2"/>
          </rPr>
          <t>This number will be automatically calculated.  The number is derived from the following: # 2 + 3a - 3b = 4</t>
        </r>
        <r>
          <rPr>
            <sz val="8"/>
            <color indexed="81"/>
            <rFont val="Tahoma"/>
            <family val="2"/>
          </rPr>
          <t xml:space="preserve">
</t>
        </r>
      </text>
    </comment>
    <comment ref="B48" authorId="0" shapeId="0" xr:uid="{00000000-0006-0000-0200-00000D000000}">
      <text>
        <r>
          <rPr>
            <b/>
            <sz val="9"/>
            <color indexed="81"/>
            <rFont val="Verdana"/>
            <family val="2"/>
          </rPr>
          <t xml:space="preserve">Number of Medicare PDGM payment periods ended during the year
</t>
        </r>
        <r>
          <rPr>
            <sz val="9"/>
            <color indexed="81"/>
            <rFont val="Verdana"/>
            <family val="2"/>
          </rPr>
          <t xml:space="preserve">
A Medicare episode/certification is 60 days or less.  Each 60-day episode/certification is broken into two 30 day payment periods. 
Enter the number of payment periods ended during the reporting year, including both payment periods ended due to completion of a 30 day period and payment periods ended due to patient discharge.  Payment periods in process at 1/1 are included, but payment periods started during the year and in process at 12/31 will not be included.</t>
        </r>
      </text>
    </comment>
    <comment ref="B52" authorId="0" shapeId="0" xr:uid="{00000000-0006-0000-0200-00000E000000}">
      <text>
        <r>
          <rPr>
            <b/>
            <sz val="9"/>
            <color indexed="81"/>
            <rFont val="System"/>
            <family val="2"/>
          </rPr>
          <t>Disposition upon Discharge</t>
        </r>
        <r>
          <rPr>
            <b/>
            <sz val="9"/>
            <color indexed="81"/>
            <rFont val="Verdana"/>
            <family val="2"/>
          </rPr>
          <t xml:space="preserve">
</t>
        </r>
        <r>
          <rPr>
            <sz val="9"/>
            <color indexed="81"/>
            <rFont val="Verdana"/>
            <family val="2"/>
          </rPr>
          <t>Refers to the level of care to which the client was discharged upon termination of services. Self/Family Care includes independent resources such as family and neighbors. Do not include patients who are discharged (or transferred) from one source of payment and immediately receive services under another payment source; only those discharged from the agency should be counted here. The total (g) will equal the total of Item 3, line (b).</t>
        </r>
      </text>
    </comment>
    <comment ref="B66" authorId="0" shapeId="0" xr:uid="{00000000-0006-0000-0200-00000F000000}">
      <text>
        <r>
          <rPr>
            <b/>
            <sz val="9"/>
            <color indexed="81"/>
            <rFont val="Verdana"/>
            <family val="2"/>
          </rPr>
          <t>Visits by Discipline and Principle Payor Source</t>
        </r>
        <r>
          <rPr>
            <sz val="9"/>
            <color indexed="81"/>
            <rFont val="Verdana"/>
            <family val="2"/>
          </rPr>
          <t xml:space="preserve">
Include the number of intermittent visits made for each discipline and principal payor source listed. Include all visits, made during the report year, including visits for patients already on service at the beginning of the report year.</t>
        </r>
      </text>
    </comment>
    <comment ref="B80" authorId="0" shapeId="0" xr:uid="{00000000-0006-0000-0200-000010000000}">
      <text>
        <r>
          <rPr>
            <b/>
            <sz val="9"/>
            <color indexed="81"/>
            <rFont val="Verdana"/>
            <family val="2"/>
          </rPr>
          <t>Patients by Primary Diagnosis at Time of Admission</t>
        </r>
        <r>
          <rPr>
            <sz val="9"/>
            <color indexed="81"/>
            <rFont val="Verdana"/>
            <family val="2"/>
          </rPr>
          <t xml:space="preserve">
List the number of patients according to the primary diagnosis  at the time of admission to the agency.
Only include admissions made after January 1 and through December 31 for the report year.
The total (w) will equal the total Item 3, line (a); Item 9, line (h); and Item 10 total admissions.</t>
        </r>
      </text>
    </comment>
    <comment ref="B110" authorId="0" shapeId="0" xr:uid="{00000000-0006-0000-0200-000011000000}">
      <text>
        <r>
          <rPr>
            <b/>
            <sz val="9"/>
            <color indexed="81"/>
            <rFont val="Verdana"/>
            <family val="2"/>
          </rPr>
          <t>Clients by Age</t>
        </r>
        <r>
          <rPr>
            <sz val="9"/>
            <color indexed="81"/>
            <rFont val="Verdana"/>
            <family val="2"/>
          </rPr>
          <t xml:space="preserve">
List the number of patients according to age at the time of admission to the agency. Only include admissions made after January 1 and through December 31 of the report year. The age categories listed correspond with the age guidelines for the EPSDT program and other funding sources. The total (h) will equal the total of Item 3, line (a); Item 8, line (w) and Item 10 total admissions.</t>
        </r>
      </text>
    </comment>
    <comment ref="B126" authorId="0" shapeId="0" xr:uid="{00000000-0006-0000-0200-000012000000}">
      <text>
        <r>
          <rPr>
            <b/>
            <sz val="9"/>
            <color indexed="81"/>
            <rFont val="Verdana"/>
            <family val="2"/>
          </rPr>
          <t>Number of Admissions by County</t>
        </r>
        <r>
          <rPr>
            <sz val="9"/>
            <color indexed="81"/>
            <rFont val="Verdana"/>
            <family val="2"/>
          </rPr>
          <t xml:space="preserve">
List the intermittent admissions made within each county.
In the admissions columns, only include admissions made after January 1 and through December 31 of the report year. The totals at the bottom of the page will correspond as follows: intermittent total number of admissions will equal the total of Item 3, line (a); Item 8, line (w) and Item 9, line (h).
</t>
        </r>
        <r>
          <rPr>
            <sz val="9"/>
            <color indexed="10"/>
            <rFont val="Verdana"/>
            <family val="2"/>
          </rPr>
          <t>Please Note: Only mark MO counties, do not mark counties served outside of MO.</t>
        </r>
        <r>
          <rPr>
            <sz val="9"/>
            <color indexed="81"/>
            <rFont val="Verdana"/>
            <family val="2"/>
          </rPr>
          <t xml:space="preserve">
</t>
        </r>
      </text>
    </comment>
    <comment ref="L199" authorId="1" shapeId="0" xr:uid="{00000000-0006-0000-0200-000013000000}">
      <text>
        <r>
          <rPr>
            <sz val="9"/>
            <color indexed="81"/>
            <rFont val="Tahoma"/>
            <family val="2"/>
          </rPr>
          <t xml:space="preserve">Please validate the agency name, provider # and address.
</t>
        </r>
      </text>
    </comment>
  </commentList>
</comments>
</file>

<file path=xl/sharedStrings.xml><?xml version="1.0" encoding="utf-8"?>
<sst xmlns="http://schemas.openxmlformats.org/spreadsheetml/2006/main" count="2702" uniqueCount="1187">
  <si>
    <t>Missouri Alliance for Home Care</t>
  </si>
  <si>
    <t xml:space="preserve"> </t>
  </si>
  <si>
    <t>The Annual Statistical report is not optional.</t>
  </si>
  <si>
    <t>all home health agencies are required to submit this data.</t>
  </si>
  <si>
    <t>Please read all instructions before completing this report.</t>
  </si>
  <si>
    <t>homehealthannualreports@health.mo.gov</t>
  </si>
  <si>
    <t>After the Bureau of Home Care &amp; Rehab Standards receives the data the information will be sent to the Missouri Alliance for Home Care to be compiled into the annual report.</t>
  </si>
  <si>
    <t>Bureau of Home Care &amp; Rehabilitative Standards will</t>
  </si>
  <si>
    <r>
      <t>only</t>
    </r>
    <r>
      <rPr>
        <b/>
        <sz val="14"/>
        <rFont val="Arial"/>
        <family val="2"/>
      </rPr>
      <t xml:space="preserve"> accept the Home Health Agency Annual Report </t>
    </r>
    <r>
      <rPr>
        <b/>
        <u/>
        <sz val="14"/>
        <rFont val="Arial"/>
        <family val="2"/>
      </rPr>
      <t>Electronically</t>
    </r>
    <r>
      <rPr>
        <b/>
        <sz val="14"/>
        <rFont val="Arial"/>
        <family val="2"/>
      </rPr>
      <t>!</t>
    </r>
  </si>
  <si>
    <t>HOME HEALTH AGENCY ANNUAL REPORT
DEFINITIONS AND INSTRUCTIONS</t>
  </si>
  <si>
    <r>
      <t xml:space="preserve">PLEASE READ THESE INSTRUCTIONS BEFORE COMPLETING THE ANNUAL REPORT. All information given in this Annual Report should be for services rendered to patients </t>
    </r>
    <r>
      <rPr>
        <b/>
        <u/>
        <sz val="12"/>
        <rFont val="Arial"/>
        <family val="2"/>
      </rPr>
      <t>in</t>
    </r>
    <r>
      <rPr>
        <b/>
        <sz val="12"/>
        <rFont val="Arial"/>
        <family val="2"/>
      </rPr>
      <t xml:space="preserve"> </t>
    </r>
    <r>
      <rPr>
        <b/>
        <u/>
        <sz val="12"/>
        <rFont val="Arial"/>
        <family val="2"/>
      </rPr>
      <t>Missouri</t>
    </r>
    <r>
      <rPr>
        <b/>
        <sz val="12"/>
        <rFont val="Arial"/>
        <family val="2"/>
      </rPr>
      <t>. Please do not include data on patients residing in states other than Missouri.</t>
    </r>
  </si>
  <si>
    <t>If you have not already done so, please save this file on your computer and name this file with your company name and CMS provider number.  That way when you send it to the Bureau we will be able to identify the file as yours.  Example:  XYZ Home Health 26-1234.xlsx.</t>
  </si>
  <si>
    <r>
      <t xml:space="preserve">Enter your data on the worksheet labeled </t>
    </r>
    <r>
      <rPr>
        <b/>
        <sz val="12"/>
        <rFont val="Arial"/>
        <family val="2"/>
      </rPr>
      <t>Statistical Report</t>
    </r>
    <r>
      <rPr>
        <sz val="12"/>
        <rFont val="Arial"/>
        <family val="2"/>
      </rPr>
      <t xml:space="preserve"> (see tabs below).  The form contains built-in checks and balances to assist you in making sure the data you submit is accurate.</t>
    </r>
  </si>
  <si>
    <t>After you have entered your data save the file, again making sure you have your company name and CMS provider number as part of the file name.  Example:  XYZ Home Health 26-1234.xlsx.</t>
  </si>
  <si>
    <t>Agencies must complete all sections of the Annual Report form.</t>
  </si>
  <si>
    <t>GENERAL DEFINITIONS</t>
  </si>
  <si>
    <r>
      <t xml:space="preserve">   - Agency Name and Address - </t>
    </r>
    <r>
      <rPr>
        <sz val="12"/>
        <rFont val="Arial"/>
        <family val="2"/>
      </rPr>
      <t xml:space="preserve">(reported on page 1) – Select your agency name from the drop down menu. Your specific CMS provider #, address and county will automatically fill in below (be sure to double check that the correct name/location was chosen).  Select only the name and location of the </t>
    </r>
    <r>
      <rPr>
        <b/>
        <sz val="12"/>
        <rFont val="Arial"/>
        <family val="2"/>
      </rPr>
      <t xml:space="preserve">licensed </t>
    </r>
    <r>
      <rPr>
        <sz val="12"/>
        <rFont val="Arial"/>
        <family val="2"/>
      </rPr>
      <t>agency in Missouri for which this data is reported. Do not select the home office/corporate headquarters if that is not the licensed agency submitting this data. If the information listed is incorrect please contact the Bureau of Home Care and Rehab Standards at 573-751-6336.</t>
    </r>
  </si>
  <si>
    <r>
      <rPr>
        <b/>
        <sz val="12"/>
        <rFont val="Arial"/>
        <family val="2"/>
      </rPr>
      <t xml:space="preserve">   - County - </t>
    </r>
    <r>
      <rPr>
        <sz val="12"/>
        <rFont val="Arial"/>
        <family val="2"/>
      </rPr>
      <t>(listed on page 1) – No action required. The county will pre-populate based on the agency selected from the drop down menu.</t>
    </r>
  </si>
  <si>
    <r>
      <rPr>
        <b/>
        <sz val="12"/>
        <rFont val="Arial"/>
        <family val="2"/>
      </rPr>
      <t xml:space="preserve">   - Number of Branch Offices - </t>
    </r>
    <r>
      <rPr>
        <sz val="12"/>
        <rFont val="Arial"/>
        <family val="2"/>
      </rPr>
      <t>Enter the total number of branch locations of the agency as of December 31 of this report year.</t>
    </r>
  </si>
  <si>
    <r>
      <rPr>
        <b/>
        <sz val="12"/>
        <rFont val="Arial"/>
        <family val="2"/>
      </rPr>
      <t xml:space="preserve">   - CMS Certification Number (CCN) – </t>
    </r>
    <r>
      <rPr>
        <sz val="12"/>
        <rFont val="Arial"/>
        <family val="2"/>
      </rPr>
      <t xml:space="preserve">No action required. The CCN (previously the Medicare provider number ) will pre-populate based on the agency selected from the drop down menu. </t>
    </r>
  </si>
  <si>
    <r>
      <rPr>
        <b/>
        <sz val="12"/>
        <rFont val="Arial"/>
        <family val="2"/>
      </rPr>
      <t xml:space="preserve">   - NPI # -</t>
    </r>
    <r>
      <rPr>
        <sz val="12"/>
        <rFont val="Arial"/>
        <family val="2"/>
      </rPr>
      <t xml:space="preserve"> Enter your National Provider Identifier number. Health care providers such as physicians, dentists, and pharmacists, and organizations, such as hospitals, nursing homes, pharmacies, and home care companies who transmit health information electronically are required to obtain NPIs.  For further information visit:</t>
    </r>
  </si>
  <si>
    <t>https://www.cms.gov/Regulations-and-Guidance/Administrative-Simplification/NationalProvIdentStand/index</t>
  </si>
  <si>
    <t xml:space="preserve">   - Agency Types</t>
  </si>
  <si>
    <r>
      <t xml:space="preserve">          Facility Based – </t>
    </r>
    <r>
      <rPr>
        <sz val="12"/>
        <color rgb="FF000000"/>
        <rFont val="Arial"/>
        <family val="2"/>
      </rPr>
      <t>Any home health agency that is owned or affiliated with a hospital, nursing facility or rehabilitation facility.</t>
    </r>
  </si>
  <si>
    <r>
      <t xml:space="preserve">          Freestanding – </t>
    </r>
    <r>
      <rPr>
        <sz val="12"/>
        <color rgb="FF000000"/>
        <rFont val="Arial"/>
        <family val="2"/>
      </rPr>
      <t xml:space="preserve">Any home health agency that is </t>
    </r>
    <r>
      <rPr>
        <b/>
        <sz val="12"/>
        <color rgb="FF000000"/>
        <rFont val="Arial"/>
        <family val="2"/>
      </rPr>
      <t xml:space="preserve">not </t>
    </r>
    <r>
      <rPr>
        <sz val="12"/>
        <color rgb="FF000000"/>
        <rFont val="Arial"/>
        <family val="2"/>
      </rPr>
      <t>owned or affiliated with a hospital, nursing facility or rehabilitation facility.</t>
    </r>
  </si>
  <si>
    <r>
      <t xml:space="preserve">          Government Based – </t>
    </r>
    <r>
      <rPr>
        <sz val="12"/>
        <color rgb="FF000000"/>
        <rFont val="Arial"/>
        <family val="2"/>
      </rPr>
      <t>Any home health agency that is County, City-County, City, or District owned or affiliated.</t>
    </r>
  </si>
  <si>
    <r>
      <rPr>
        <b/>
        <sz val="12"/>
        <color rgb="FF000000"/>
        <rFont val="Arial"/>
        <family val="2"/>
      </rPr>
      <t xml:space="preserve">   - Admissions (General Definition) - </t>
    </r>
    <r>
      <rPr>
        <sz val="12"/>
        <color rgb="FF000000"/>
        <rFont val="Arial"/>
        <family val="2"/>
      </rPr>
      <t xml:space="preserve">[reported on page 1, Item 3(a)] - The total number of admissions during the report year </t>
    </r>
    <r>
      <rPr>
        <u/>
        <sz val="12"/>
        <color rgb="FF000000"/>
        <rFont val="Arial"/>
        <family val="2"/>
      </rPr>
      <t>regardle</t>
    </r>
    <r>
      <rPr>
        <u/>
        <sz val="12"/>
        <rFont val="Arial"/>
        <family val="2"/>
      </rPr>
      <t>ss</t>
    </r>
    <r>
      <rPr>
        <sz val="12"/>
        <rFont val="Arial"/>
        <family val="2"/>
      </rPr>
      <t xml:space="preserve"> of the number of individuals involved. For example, the same individual admitted more than once during the reporting period (the calendar year) </t>
    </r>
    <r>
      <rPr>
        <sz val="12"/>
        <color rgb="FF000000"/>
        <rFont val="Arial"/>
        <family val="2"/>
      </rPr>
      <t>would be counted each time admitted. Multiple admissions of same patient would be included in 3a total.</t>
    </r>
  </si>
  <si>
    <r>
      <rPr>
        <b/>
        <sz val="12"/>
        <color rgb="FF000000"/>
        <rFont val="Arial"/>
        <family val="2"/>
      </rPr>
      <t xml:space="preserve">   - Intermittent Visits - </t>
    </r>
    <r>
      <rPr>
        <sz val="12"/>
        <color rgb="FF000000"/>
        <rFont val="Arial"/>
        <family val="2"/>
      </rPr>
      <t xml:space="preserve">Direct face-to-face contact with a client for the purpose of delivering service measured in visits regardless of length of time of the visits or payment source. Include all visits made during the report year, including visits for patients already on service at the beginning of the report year. Intermittent data is required information. </t>
    </r>
  </si>
  <si>
    <r>
      <rPr>
        <b/>
        <sz val="12"/>
        <color rgb="FF000000"/>
        <rFont val="Arial"/>
        <family val="2"/>
      </rPr>
      <t xml:space="preserve">   - Medicare PPS Patients - </t>
    </r>
    <r>
      <rPr>
        <sz val="12"/>
        <color rgb="FF000000"/>
        <rFont val="Arial"/>
        <family val="2"/>
      </rPr>
      <t>Report all requested information for patients covered by regular Medicare, billed to the Medicare Fiscal Intermediary.</t>
    </r>
  </si>
  <si>
    <r>
      <rPr>
        <b/>
        <sz val="12"/>
        <color rgb="FF000000"/>
        <rFont val="Arial"/>
        <family val="2"/>
      </rPr>
      <t xml:space="preserve">   - Medicare Managed Care -</t>
    </r>
    <r>
      <rPr>
        <sz val="12"/>
        <color rgb="FF000000"/>
        <rFont val="Arial"/>
        <family val="2"/>
      </rPr>
      <t xml:space="preserve"> Report all requested information for Medicare patients covered by an approved Medicare Health Maintenance Organization (HMO) plan</t>
    </r>
    <r>
      <rPr>
        <sz val="10"/>
        <color rgb="FF000000"/>
        <rFont val="Times New Roman"/>
        <family val="1"/>
      </rPr>
      <t>.</t>
    </r>
  </si>
  <si>
    <t>ITEM BY ITEM INSTRUCTIONS</t>
  </si>
  <si>
    <t>ITEM 1</t>
  </si>
  <si>
    <r>
      <t xml:space="preserve">UNDUPLICATED INTERMITTENT PATIENTS: Patients admitted during the calendar year. Enter the unduplicated intermittent patients admitted (this is equal to the number of individuals receiving </t>
    </r>
    <r>
      <rPr>
        <b/>
        <sz val="12"/>
        <color rgb="FF000000"/>
        <rFont val="Arial"/>
        <family val="2"/>
      </rPr>
      <t xml:space="preserve">intermittent </t>
    </r>
    <r>
      <rPr>
        <sz val="12"/>
        <color rgb="FF000000"/>
        <rFont val="Arial"/>
        <family val="2"/>
      </rPr>
      <t xml:space="preserve">service from an agency during the report year </t>
    </r>
    <r>
      <rPr>
        <b/>
        <u/>
        <sz val="12"/>
        <color rgb="FF000000"/>
        <rFont val="Arial"/>
        <family val="2"/>
      </rPr>
      <t>counted only once</t>
    </r>
    <r>
      <rPr>
        <sz val="12"/>
        <color rgb="FF000000"/>
        <rFont val="Arial"/>
        <family val="2"/>
      </rPr>
      <t xml:space="preserve">, regardless of the number of admissions, frequency of admission, number of services, or payor source to the agency from the period January 1 - December 31 of the report year.) The total of this line </t>
    </r>
    <r>
      <rPr>
        <b/>
        <sz val="12"/>
        <color rgb="FF000000"/>
        <rFont val="Arial"/>
        <family val="2"/>
      </rPr>
      <t xml:space="preserve">will not </t>
    </r>
    <r>
      <rPr>
        <sz val="12"/>
        <color rgb="FF000000"/>
        <rFont val="Arial"/>
        <family val="2"/>
      </rPr>
      <t xml:space="preserve">correspond with any other totals reported on this Annual Report. </t>
    </r>
    <r>
      <rPr>
        <b/>
        <sz val="12"/>
        <color rgb="FF000000"/>
        <rFont val="Arial"/>
        <family val="2"/>
      </rPr>
      <t>The number of unduplicated intermittent patients must be equal or less than the intermittent admissions in Item 3a.</t>
    </r>
  </si>
  <si>
    <t>ITEM 2</t>
  </si>
  <si>
    <r>
      <t xml:space="preserve">INTERMITTENT CENSUS ON JANUARY 1: Enter the number of patients receiving </t>
    </r>
    <r>
      <rPr>
        <b/>
        <sz val="12"/>
        <color rgb="FF000000"/>
        <rFont val="Arial"/>
        <family val="2"/>
      </rPr>
      <t xml:space="preserve">intermittent </t>
    </r>
    <r>
      <rPr>
        <sz val="12"/>
        <color rgb="FF000000"/>
        <rFont val="Arial"/>
        <family val="2"/>
      </rPr>
      <t>services at the beginning of the business day on January 1</t>
    </r>
    <r>
      <rPr>
        <sz val="12"/>
        <rFont val="Arial"/>
        <family val="2"/>
      </rPr>
      <t xml:space="preserve"> </t>
    </r>
    <r>
      <rPr>
        <sz val="12"/>
        <color rgb="FF000000"/>
        <rFont val="Arial"/>
        <family val="2"/>
      </rPr>
      <t>of the report year.</t>
    </r>
  </si>
  <si>
    <t>ITEM 3</t>
  </si>
  <si>
    <t>INTERMITTENT ADMISSION AND DISCHARGE SUMMARY</t>
  </si>
  <si>
    <r>
      <t xml:space="preserve">ADMISSIONS: Enter the number of </t>
    </r>
    <r>
      <rPr>
        <b/>
        <sz val="12"/>
        <color rgb="FF000000"/>
        <rFont val="Arial"/>
        <family val="2"/>
      </rPr>
      <t xml:space="preserve">intermittent </t>
    </r>
    <r>
      <rPr>
        <sz val="12"/>
        <color rgb="FF000000"/>
        <rFont val="Arial"/>
        <family val="2"/>
      </rPr>
      <t xml:space="preserve">admissions - those admitted </t>
    </r>
    <r>
      <rPr>
        <b/>
        <sz val="12"/>
        <color rgb="FF000000"/>
        <rFont val="Arial"/>
        <family val="2"/>
      </rPr>
      <t xml:space="preserve">after </t>
    </r>
    <r>
      <rPr>
        <sz val="12"/>
        <color rgb="FF000000"/>
        <rFont val="Arial"/>
        <family val="2"/>
      </rPr>
      <t xml:space="preserve">the beginning of the business day on January 1 of the report year. (See definition above for “Admissions.”) </t>
    </r>
    <r>
      <rPr>
        <sz val="12"/>
        <rFont val="Arial"/>
        <family val="2"/>
      </rPr>
      <t xml:space="preserve"> If the same patient was admitted twice in the year, here you would count them twice. </t>
    </r>
    <r>
      <rPr>
        <sz val="12"/>
        <color rgb="FF000000"/>
        <rFont val="Arial"/>
        <family val="2"/>
      </rPr>
      <t>The number of intermittent admissions must be equal or greater than the unduplicated intermittent patients in Item 1.</t>
    </r>
  </si>
  <si>
    <t>DISCHARGES: Enter the number of times intermittent services to patients were terminated in the report year (number of discharges you had this year).  If the same patient was on service 2 times and you discharged him 2 times then count him twice.</t>
  </si>
  <si>
    <t>ITEM 4</t>
  </si>
  <si>
    <t>INTERMITTENT CENSUS ON DECEMBER 31: This number will automatically be calculated. The number is derived from the following: # 2 + 3a – 3b = 4</t>
  </si>
  <si>
    <t>ITEM 5</t>
  </si>
  <si>
    <t>NUMBER OF MEDICARE PDGM PAYMENT PERIODS ENDED DURING THE YEAR:</t>
  </si>
  <si>
    <t xml:space="preserve">A Medicare PPS Episode is 60 days or less. Each 60-day certification period is considered an episode.  Each 60-day episode/certification is broken into two 30 day payment periods. </t>
  </si>
  <si>
    <t>Enter the number of payment periods ended during the reporting year, including both payment periods ended due to completion of a 30 day period and payment periods ended due to patient discharge.  Payment periods in process at 1/1 are included, but payment periods started during the year and in process at 12/31 will not be included.</t>
  </si>
  <si>
    <t>ITEM 6</t>
  </si>
  <si>
    <r>
      <t xml:space="preserve">DISPOSITION UPON DISCHARGE: Refers to the level of care to which the client was discharged upon termination of </t>
    </r>
    <r>
      <rPr>
        <sz val="12"/>
        <rFont val="Arial"/>
        <family val="2"/>
      </rPr>
      <t>home health</t>
    </r>
    <r>
      <rPr>
        <sz val="12"/>
        <color rgb="FF000000"/>
        <rFont val="Arial"/>
        <family val="2"/>
      </rPr>
      <t xml:space="preserve"> services. Self/Family Care includes independent resources such as family and neighbors. Do not include patients who are discharged (or transferred) from one source of payment and immediately receive services under another payment source</t>
    </r>
    <r>
      <rPr>
        <sz val="12"/>
        <rFont val="Arial"/>
        <family val="2"/>
      </rPr>
      <t>; (such as Medicare Managed Care to Medicare) only those discharged from the agency with no more services s</t>
    </r>
    <r>
      <rPr>
        <sz val="12"/>
        <color rgb="FF000000"/>
        <rFont val="Arial"/>
        <family val="2"/>
      </rPr>
      <t>hould be counted here. The total (g) will equal the total of Item 3, line (b).</t>
    </r>
  </si>
  <si>
    <t>ITEM 7</t>
  </si>
  <si>
    <r>
      <t>VISITS BY DISCIPLINE &amp; PRINCIPAL PAYOR SOURCE: Include the number of intermittent visits made for each discipline</t>
    </r>
    <r>
      <rPr>
        <sz val="12"/>
        <rFont val="Arial"/>
        <family val="2"/>
      </rPr>
      <t xml:space="preserve"> per </t>
    </r>
    <r>
      <rPr>
        <sz val="12"/>
        <color rgb="FF000000"/>
        <rFont val="Arial"/>
        <family val="2"/>
      </rPr>
      <t xml:space="preserve">principal payor source listed. Include all visits, made during the report year, including visits for patients already on service at the beginning of the report year.  </t>
    </r>
  </si>
  <si>
    <t>ITEM 8</t>
  </si>
  <si>
    <t xml:space="preserve">PATIENTS BY PRIMARY DIAGNOSIS (ICD-10-CM) AT TIME OF ADMISSION: List the number of patients according to the primary diagnosis at the time of admission. Only include admissions made after January 1 and through December 31 for the report year. The total (w) will equal the total Item 3, line (a); Item 9, line (h); and Item 10 total admissions. </t>
  </si>
  <si>
    <t>ITEM 9</t>
  </si>
  <si>
    <t>PATIENTS BY AGE: List the number of patients according to age at the time of admission to the agency. Only include admissions made after January 1 and through December 31 of the report year. The age categories listed correspond with the age guidelines for the Early Periodic Screening, Diagnosis and Treatment (EPSDT) program and other funding sources. The total (h) will equal the total of Item 3, line (a); Item 8, line (t) and Item 10 total admissions.</t>
  </si>
  <si>
    <t>ITEM 10</t>
  </si>
  <si>
    <r>
      <t xml:space="preserve">NUMBER OF ADMISSIONS BY COUNTY: List the </t>
    </r>
    <r>
      <rPr>
        <sz val="12"/>
        <rFont val="Arial"/>
        <family val="2"/>
      </rPr>
      <t xml:space="preserve">number of </t>
    </r>
    <r>
      <rPr>
        <sz val="12"/>
        <color rgb="FF000000"/>
        <rFont val="Arial"/>
        <family val="2"/>
      </rPr>
      <t>intermittent admissions made within each county. In the admissions columns, only include admissions made after January 1 and through December 31 of the report year. The totals at the bottom of the page will correspond as follows: intermittent total number of admissions will equal the total of Item 3, line (a); Item 8, line (t) and Item 9, line (h).</t>
    </r>
  </si>
  <si>
    <t>VALIDATE AGENCY – Click “yes” to verify agency name, provider number and address listed on page 1 is correct.</t>
  </si>
  <si>
    <t>MAHC2008</t>
  </si>
  <si>
    <t>Agency Name:</t>
  </si>
  <si>
    <t>Please select home health name from drop-down menu at right.</t>
  </si>
  <si>
    <t>Validation Checks:</t>
  </si>
  <si>
    <t>CMS Provider#:</t>
  </si>
  <si>
    <t>When form is complete, all should read "OK"</t>
  </si>
  <si>
    <t>Address:</t>
  </si>
  <si>
    <t>All identifier fields entered</t>
  </si>
  <si>
    <t>City, State ZIP:</t>
  </si>
  <si>
    <t>Item 1 Tot &lt;= Item 3a Tot</t>
  </si>
  <si>
    <t>Phone:</t>
  </si>
  <si>
    <t xml:space="preserve">      (i.e., 999-999-9999)</t>
  </si>
  <si>
    <t>Item 3a Tot = Item 8t Tot</t>
  </si>
  <si>
    <t>Fax:</t>
  </si>
  <si>
    <t>Item 3a Tot = Item 9h Tot</t>
  </si>
  <si>
    <t>Email:</t>
  </si>
  <si>
    <t>Item 3a Tot = Item 10 Tot</t>
  </si>
  <si>
    <t>NPI #:</t>
  </si>
  <si>
    <t>Item 3b Tot = Item 6g Tot</t>
  </si>
  <si>
    <t>Item 8t Tot = Item 9h Tot</t>
  </si>
  <si>
    <t>Item 8t Tot = Item 10 Tot</t>
  </si>
  <si>
    <t>County where agency above is located</t>
  </si>
  <si>
    <t>Item 9h Tot = Item 10 Tot</t>
  </si>
  <si>
    <t>Profit/Non-Profit/Government (Select one)</t>
  </si>
  <si>
    <t>Agency Based (Select one)</t>
  </si>
  <si>
    <t>Admissions/Discharges/Census</t>
  </si>
  <si>
    <t>Medicare PPS</t>
  </si>
  <si>
    <t>Medicare  Managed Care</t>
  </si>
  <si>
    <t>Medicaid</t>
  </si>
  <si>
    <t>All Others</t>
  </si>
  <si>
    <t>Total</t>
  </si>
  <si>
    <t>1. Unduplicated</t>
  </si>
  <si>
    <t>Intermittent Patients</t>
  </si>
  <si>
    <t>Intermittent:</t>
  </si>
  <si>
    <t>3.a. Admissions</t>
  </si>
  <si>
    <t>3.b. Discharges</t>
  </si>
  <si>
    <t>6.  Disposition upon Discharge</t>
  </si>
  <si>
    <t>Intermittent</t>
  </si>
  <si>
    <t>a.  Self/Family</t>
  </si>
  <si>
    <t>b.  Acute In-patient Hospital</t>
  </si>
  <si>
    <t>c.  Skilled Nursing Facility</t>
  </si>
  <si>
    <t>d.  Hospice</t>
  </si>
  <si>
    <t>e.  Death</t>
  </si>
  <si>
    <t>f.   Unknown/Other</t>
  </si>
  <si>
    <r>
      <t xml:space="preserve">g.  Total  </t>
    </r>
    <r>
      <rPr>
        <i/>
        <sz val="9"/>
        <rFont val="Verdana"/>
        <family val="2"/>
      </rPr>
      <t>(equals item 3b total)</t>
    </r>
  </si>
  <si>
    <t>7.  Visits by Discipline and Principle Payor Source</t>
  </si>
  <si>
    <t>a.  Skilled Nursing</t>
  </si>
  <si>
    <t>b.  Physical Therapy</t>
  </si>
  <si>
    <t>c.  Speech Pathology</t>
  </si>
  <si>
    <t>d.  Occupational Therapy</t>
  </si>
  <si>
    <t>e.  Medical Social Services</t>
  </si>
  <si>
    <t>f.   Home Health Aide</t>
  </si>
  <si>
    <t>g.  Other</t>
  </si>
  <si>
    <t>h.  Total</t>
  </si>
  <si>
    <t>(does not equal other sections)</t>
  </si>
  <si>
    <t>8.  Patients by Primary Diagnosis (ICD-10CM) at Time of Admission</t>
  </si>
  <si>
    <t xml:space="preserve">      (Do not include census on January 1)</t>
  </si>
  <si>
    <t>a.  Infectious &amp; Parasitic Diseases</t>
  </si>
  <si>
    <t>A00-A39.9 and A42-B99</t>
  </si>
  <si>
    <t>b.  Sepsis</t>
  </si>
  <si>
    <t>A40-A41.9</t>
  </si>
  <si>
    <t>c.  Neoplasms</t>
  </si>
  <si>
    <t>C00-D49</t>
  </si>
  <si>
    <t>d.  Diseases of Blood/Blood-forming Organs/Immune System</t>
  </si>
  <si>
    <t>D50-D89</t>
  </si>
  <si>
    <t>e.  Endocrine, Metabolic, Nutritional Diseases</t>
  </si>
  <si>
    <t>E00-E89</t>
  </si>
  <si>
    <t>f.  Mental, Behaviorial, Neurodevelopmental Disorders</t>
  </si>
  <si>
    <t>F01-F99</t>
  </si>
  <si>
    <t>g.  Diseases of Nervous System</t>
  </si>
  <si>
    <t>G00-G99</t>
  </si>
  <si>
    <t>h.  Diseases of Eye and Adnexa</t>
  </si>
  <si>
    <t>H00-H59</t>
  </si>
  <si>
    <t>i.  Diseases of Ear and Mastoid Process</t>
  </si>
  <si>
    <t>H60-H95</t>
  </si>
  <si>
    <t>j.   Diseases of Circulatory System</t>
  </si>
  <si>
    <t>I00-I99</t>
  </si>
  <si>
    <t>k.   Diseases of Respiratory System</t>
  </si>
  <si>
    <t>J00-J99</t>
  </si>
  <si>
    <t>l.  Diseases of Digestive System</t>
  </si>
  <si>
    <t>K00-K95</t>
  </si>
  <si>
    <t>m.   Diseases of Skin and Subcutaneous Tissue</t>
  </si>
  <si>
    <t>L00-L99</t>
  </si>
  <si>
    <t>n. Diseases of Musculoskeletal System/Connective Tissue</t>
  </si>
  <si>
    <t>M00-M99</t>
  </si>
  <si>
    <t>o.  Diseases of Genitourinary System</t>
  </si>
  <si>
    <t>N00-N99</t>
  </si>
  <si>
    <t>p.  Pregnancy, Childbirth and Puerperium</t>
  </si>
  <si>
    <t>O00-O9A</t>
  </si>
  <si>
    <t>q.  Conditions Originating in Perinatal Period</t>
  </si>
  <si>
    <t>P00-P96</t>
  </si>
  <si>
    <t>r.  Congenital Malformations, Deformations, Abnormalities</t>
  </si>
  <si>
    <t>Q00-Q99</t>
  </si>
  <si>
    <t>s.   Symptoms, Signs and Abnormal Clinical Findings</t>
  </si>
  <si>
    <t>R00-R99</t>
  </si>
  <si>
    <t>t.  Injuries and Burns</t>
  </si>
  <si>
    <t>S00-T34</t>
  </si>
  <si>
    <t>u.  Poisoning, Adverse Effects and Complications</t>
  </si>
  <si>
    <t>T35-T88</t>
  </si>
  <si>
    <t>v.  COVID</t>
  </si>
  <si>
    <t>U07.1</t>
  </si>
  <si>
    <t>w.  Encounters for Cure and Factors Affecting Health Status</t>
  </si>
  <si>
    <t>Z00-Z99</t>
  </si>
  <si>
    <t>x.  Unknown</t>
  </si>
  <si>
    <r>
      <t xml:space="preserve">y.  Total </t>
    </r>
    <r>
      <rPr>
        <i/>
        <sz val="9"/>
        <rFont val="Verdana"/>
        <family val="2"/>
      </rPr>
      <t>(equals item 3a total, item 9h and item 10 total admissions)</t>
    </r>
  </si>
  <si>
    <t>9.  Patients by Age at Time of Admission</t>
  </si>
  <si>
    <t>a.  Less than 1 year</t>
  </si>
  <si>
    <t>b.  1 - 18</t>
  </si>
  <si>
    <t>c.  19 - 20</t>
  </si>
  <si>
    <t>d.  21 - 59</t>
  </si>
  <si>
    <t>e.  60 - 64</t>
  </si>
  <si>
    <t>f.  65 - 84</t>
  </si>
  <si>
    <t>g.  85 +</t>
  </si>
  <si>
    <t>(equals item 3a total, item 8t and item 10 total adm)</t>
  </si>
  <si>
    <t>10. Number of Admissions by County (Missouri Counties Only)</t>
  </si>
  <si>
    <t>No. of Adms.</t>
  </si>
  <si>
    <t>001</t>
  </si>
  <si>
    <t>ADAIR</t>
  </si>
  <si>
    <t>079</t>
  </si>
  <si>
    <t>GRUNDY</t>
  </si>
  <si>
    <t>157</t>
  </si>
  <si>
    <t>PERRY</t>
  </si>
  <si>
    <t>003</t>
  </si>
  <si>
    <t>ANDREW</t>
  </si>
  <si>
    <t>081</t>
  </si>
  <si>
    <t>HARRISON</t>
  </si>
  <si>
    <t>159</t>
  </si>
  <si>
    <t>PETTIS</t>
  </si>
  <si>
    <t>005</t>
  </si>
  <si>
    <t>ATCHISON</t>
  </si>
  <si>
    <t>083</t>
  </si>
  <si>
    <t>HENRY</t>
  </si>
  <si>
    <t>161</t>
  </si>
  <si>
    <t>PHELPS</t>
  </si>
  <si>
    <t>007</t>
  </si>
  <si>
    <t>AUDRAIN</t>
  </si>
  <si>
    <t>085</t>
  </si>
  <si>
    <t>HICKORY</t>
  </si>
  <si>
    <t>163</t>
  </si>
  <si>
    <t>PIKE</t>
  </si>
  <si>
    <t>009</t>
  </si>
  <si>
    <t>BARRY</t>
  </si>
  <si>
    <t>087</t>
  </si>
  <si>
    <t>HOLT</t>
  </si>
  <si>
    <t>165</t>
  </si>
  <si>
    <t>PLATTE</t>
  </si>
  <si>
    <t>011</t>
  </si>
  <si>
    <t>BARTON</t>
  </si>
  <si>
    <t>089</t>
  </si>
  <si>
    <t>HOWARD</t>
  </si>
  <si>
    <t>167</t>
  </si>
  <si>
    <t>POLK</t>
  </si>
  <si>
    <t>013</t>
  </si>
  <si>
    <t>BATES</t>
  </si>
  <si>
    <t>091</t>
  </si>
  <si>
    <t>HOWELL</t>
  </si>
  <si>
    <t>169</t>
  </si>
  <si>
    <t>PULASKI</t>
  </si>
  <si>
    <t>015</t>
  </si>
  <si>
    <t>BENTON</t>
  </si>
  <si>
    <t>093</t>
  </si>
  <si>
    <t>IRON</t>
  </si>
  <si>
    <t>171</t>
  </si>
  <si>
    <t>PUTNAM</t>
  </si>
  <si>
    <t>017</t>
  </si>
  <si>
    <t>BOLLINGER</t>
  </si>
  <si>
    <t>095</t>
  </si>
  <si>
    <t>JACKSON</t>
  </si>
  <si>
    <t>173</t>
  </si>
  <si>
    <t>RALLS</t>
  </si>
  <si>
    <t>019</t>
  </si>
  <si>
    <t>BOONE</t>
  </si>
  <si>
    <t>097</t>
  </si>
  <si>
    <t>JASPER</t>
  </si>
  <si>
    <t>175</t>
  </si>
  <si>
    <t>RANDOLPH</t>
  </si>
  <si>
    <t>021</t>
  </si>
  <si>
    <t>BUCHANAN</t>
  </si>
  <si>
    <t>099</t>
  </si>
  <si>
    <t>JEFFERSON</t>
  </si>
  <si>
    <t>177</t>
  </si>
  <si>
    <t>RAY</t>
  </si>
  <si>
    <t>023</t>
  </si>
  <si>
    <t>BUTLER</t>
  </si>
  <si>
    <t>101</t>
  </si>
  <si>
    <t>JOHNSON</t>
  </si>
  <si>
    <t>179</t>
  </si>
  <si>
    <t>REYNOLDS</t>
  </si>
  <si>
    <t>025</t>
  </si>
  <si>
    <t>CALDWELL</t>
  </si>
  <si>
    <t>103</t>
  </si>
  <si>
    <t>KNOX</t>
  </si>
  <si>
    <t>181</t>
  </si>
  <si>
    <t>RIPLEY</t>
  </si>
  <si>
    <t>027</t>
  </si>
  <si>
    <t>CALLAWAY</t>
  </si>
  <si>
    <t>105</t>
  </si>
  <si>
    <t>LACLEDE</t>
  </si>
  <si>
    <t>183</t>
  </si>
  <si>
    <t>ST. CHARLES</t>
  </si>
  <si>
    <t>029</t>
  </si>
  <si>
    <t>CAMDEN</t>
  </si>
  <si>
    <t>107</t>
  </si>
  <si>
    <t>LAFAYETTE</t>
  </si>
  <si>
    <t>185</t>
  </si>
  <si>
    <t>ST. CLAIR</t>
  </si>
  <si>
    <t>031</t>
  </si>
  <si>
    <t>CAPE GIR</t>
  </si>
  <si>
    <t>109</t>
  </si>
  <si>
    <t>LAWRENCE</t>
  </si>
  <si>
    <t>187</t>
  </si>
  <si>
    <t>ST. FRANCOIS</t>
  </si>
  <si>
    <t>033</t>
  </si>
  <si>
    <t>CARROLL</t>
  </si>
  <si>
    <t>111</t>
  </si>
  <si>
    <t>LEWIS</t>
  </si>
  <si>
    <t>189</t>
  </si>
  <si>
    <t>ST. LOUIS CO.</t>
  </si>
  <si>
    <t>035</t>
  </si>
  <si>
    <t>CARTER</t>
  </si>
  <si>
    <t>113</t>
  </si>
  <si>
    <t>LINCOLN</t>
  </si>
  <si>
    <t>191</t>
  </si>
  <si>
    <t>ST. LOUIS CITY (510)</t>
  </si>
  <si>
    <t>037</t>
  </si>
  <si>
    <t>CASS</t>
  </si>
  <si>
    <t>115</t>
  </si>
  <si>
    <t>LINN</t>
  </si>
  <si>
    <t>193</t>
  </si>
  <si>
    <t>STE. GENEVIEVE</t>
  </si>
  <si>
    <t>039</t>
  </si>
  <si>
    <t>CEDAR</t>
  </si>
  <si>
    <t>117</t>
  </si>
  <si>
    <t>LIVINGSTON</t>
  </si>
  <si>
    <t>195</t>
  </si>
  <si>
    <t>SALINE</t>
  </si>
  <si>
    <t>041</t>
  </si>
  <si>
    <t>CHARITON</t>
  </si>
  <si>
    <t>119</t>
  </si>
  <si>
    <t>MCDONALD</t>
  </si>
  <si>
    <t>197</t>
  </si>
  <si>
    <t>SCHUYLER</t>
  </si>
  <si>
    <t>043</t>
  </si>
  <si>
    <t>CHRISTIAN</t>
  </si>
  <si>
    <t>121</t>
  </si>
  <si>
    <t>MACON</t>
  </si>
  <si>
    <t>199</t>
  </si>
  <si>
    <t>SCOTLAND</t>
  </si>
  <si>
    <t>045</t>
  </si>
  <si>
    <t>CLARK</t>
  </si>
  <si>
    <t>123</t>
  </si>
  <si>
    <t>MADISON</t>
  </si>
  <si>
    <t>201</t>
  </si>
  <si>
    <t>SCOTT</t>
  </si>
  <si>
    <t>047</t>
  </si>
  <si>
    <t>CLAY</t>
  </si>
  <si>
    <t>125</t>
  </si>
  <si>
    <t>MARIES</t>
  </si>
  <si>
    <t>203</t>
  </si>
  <si>
    <t>SHANNON</t>
  </si>
  <si>
    <t>049</t>
  </si>
  <si>
    <t>CLINTON</t>
  </si>
  <si>
    <t>127</t>
  </si>
  <si>
    <t>MARION</t>
  </si>
  <si>
    <t>205</t>
  </si>
  <si>
    <t>SHELBY</t>
  </si>
  <si>
    <t>051</t>
  </si>
  <si>
    <t>COLE</t>
  </si>
  <si>
    <t>129</t>
  </si>
  <si>
    <t>MERCER</t>
  </si>
  <si>
    <t>207</t>
  </si>
  <si>
    <t>STODDARD</t>
  </si>
  <si>
    <t>053</t>
  </si>
  <si>
    <t>COOPER</t>
  </si>
  <si>
    <t>131</t>
  </si>
  <si>
    <t>MILLER</t>
  </si>
  <si>
    <t>209</t>
  </si>
  <si>
    <t>STONE</t>
  </si>
  <si>
    <t>055</t>
  </si>
  <si>
    <t>CRAWFORD</t>
  </si>
  <si>
    <t>133</t>
  </si>
  <si>
    <t>MISSISSIPPI</t>
  </si>
  <si>
    <t>211</t>
  </si>
  <si>
    <t>SULLIVAN</t>
  </si>
  <si>
    <t>057</t>
  </si>
  <si>
    <t>DADE</t>
  </si>
  <si>
    <t>135</t>
  </si>
  <si>
    <t>MONITEAU</t>
  </si>
  <si>
    <t>213</t>
  </si>
  <si>
    <t>TANEY</t>
  </si>
  <si>
    <t>059</t>
  </si>
  <si>
    <t>DALLAS</t>
  </si>
  <si>
    <t>137</t>
  </si>
  <si>
    <t>MONROE</t>
  </si>
  <si>
    <t>215</t>
  </si>
  <si>
    <t>TEXAS</t>
  </si>
  <si>
    <t>061</t>
  </si>
  <si>
    <t>DAVIESS</t>
  </si>
  <si>
    <t>139</t>
  </si>
  <si>
    <t>MONTGOMERY</t>
  </si>
  <si>
    <t>217</t>
  </si>
  <si>
    <t>VERNON</t>
  </si>
  <si>
    <t>063</t>
  </si>
  <si>
    <t>DE KALB</t>
  </si>
  <si>
    <t>141</t>
  </si>
  <si>
    <t>MORGAN</t>
  </si>
  <si>
    <t>219</t>
  </si>
  <si>
    <t>WARREN</t>
  </si>
  <si>
    <t>065</t>
  </si>
  <si>
    <t>DENT</t>
  </si>
  <si>
    <t>143</t>
  </si>
  <si>
    <t>NEW MADRID</t>
  </si>
  <si>
    <t>221</t>
  </si>
  <si>
    <t>WASHINGTON</t>
  </si>
  <si>
    <t>067</t>
  </si>
  <si>
    <t>DOUGLAS</t>
  </si>
  <si>
    <t>145</t>
  </si>
  <si>
    <t>NEWTON</t>
  </si>
  <si>
    <t>223</t>
  </si>
  <si>
    <t>WAYNE</t>
  </si>
  <si>
    <t>069</t>
  </si>
  <si>
    <t>DUNKLIN</t>
  </si>
  <si>
    <t>147</t>
  </si>
  <si>
    <t>NODAWAY</t>
  </si>
  <si>
    <t>225</t>
  </si>
  <si>
    <t>WEBSTER</t>
  </si>
  <si>
    <t>071</t>
  </si>
  <si>
    <t>FRANKLIN</t>
  </si>
  <si>
    <t>149</t>
  </si>
  <si>
    <t>OREGON</t>
  </si>
  <si>
    <t>227</t>
  </si>
  <si>
    <t>WORTH</t>
  </si>
  <si>
    <t>073</t>
  </si>
  <si>
    <t>GASCONADE</t>
  </si>
  <si>
    <t>151</t>
  </si>
  <si>
    <t>OSAGE</t>
  </si>
  <si>
    <t>229</t>
  </si>
  <si>
    <t>WRIGHT</t>
  </si>
  <si>
    <t>075</t>
  </si>
  <si>
    <t>GENTRY</t>
  </si>
  <si>
    <t>153</t>
  </si>
  <si>
    <t>OZARK</t>
  </si>
  <si>
    <t>077</t>
  </si>
  <si>
    <t>GREENE</t>
  </si>
  <si>
    <t>155</t>
  </si>
  <si>
    <t>PEMISCOT</t>
  </si>
  <si>
    <t>Missouri Totals</t>
  </si>
  <si>
    <t>Admissions Computed County Totals</t>
  </si>
  <si>
    <t>COMMENTS AND/OR EXPLANATIONS</t>
  </si>
  <si>
    <t>Please comment on any responses that you left incomplete or responses that require explanation.</t>
  </si>
  <si>
    <t>Thank you for your cooperation in completing this survey.</t>
  </si>
  <si>
    <t>If there are any questions about your responses to this survey, who should be contacted?</t>
  </si>
  <si>
    <t>Name</t>
  </si>
  <si>
    <t>Area Code  Telephone Number  ext.</t>
  </si>
  <si>
    <t>Approval:</t>
  </si>
  <si>
    <t>The person whose name appears below has the authority to approve the accuracy of the information contained in this survey and does so by the inclusion of his/her name.</t>
  </si>
  <si>
    <t>Name and Title</t>
  </si>
  <si>
    <t>Date of Completion</t>
  </si>
  <si>
    <t>Approval requires both a name and date to be entered.</t>
  </si>
  <si>
    <t>I have verified my agency name, provider # and address:</t>
  </si>
  <si>
    <t>ADA STATEMENT</t>
  </si>
  <si>
    <t>If you desire a copy of this publication in alternate form because of a disability, contact the</t>
  </si>
  <si>
    <t>Missouri Department of Health and Senior Services, Division of Administration, P.O. Box 570</t>
  </si>
  <si>
    <t>Jefferson City, MO 65102;  Phone (573) 751-6336.</t>
  </si>
  <si>
    <t>Hearing-impaired citizens may contact the department by phone through Missouri Relay (800-735-2966)</t>
  </si>
  <si>
    <t>Provider #</t>
  </si>
  <si>
    <t>Agency Name</t>
  </si>
  <si>
    <t>Mailing Address</t>
  </si>
  <si>
    <t>City, State ZIP</t>
  </si>
  <si>
    <t>State</t>
  </si>
  <si>
    <t>ZIP</t>
  </si>
  <si>
    <t>County</t>
  </si>
  <si>
    <t>26-7191</t>
  </si>
  <si>
    <t>Adair County Health Department/Home Health Agency</t>
  </si>
  <si>
    <t>1001 South Jamison Street</t>
  </si>
  <si>
    <t>Kirksville, MO 63501</t>
  </si>
  <si>
    <t>MO</t>
  </si>
  <si>
    <t>63501</t>
  </si>
  <si>
    <t>Adair</t>
  </si>
  <si>
    <t>26-7525</t>
  </si>
  <si>
    <t>Advance Medical Services, Inc</t>
  </si>
  <si>
    <t>3306 Brown Road</t>
  </si>
  <si>
    <t>St. Louis, MO 63114</t>
  </si>
  <si>
    <t>63114</t>
  </si>
  <si>
    <t>ST LOUIS</t>
  </si>
  <si>
    <t>Advanced Home Health &amp; Hospice of Kansas City</t>
  </si>
  <si>
    <t>9233 Ward Parkway, Suite 275</t>
  </si>
  <si>
    <t>Kansas City, MO 64114</t>
  </si>
  <si>
    <t>64114</t>
  </si>
  <si>
    <t>17-8058</t>
  </si>
  <si>
    <t>AdventHealth Home Care Shawnee Mission</t>
  </si>
  <si>
    <t>546 Westport Road</t>
  </si>
  <si>
    <t>Kansas City, MO 64111</t>
  </si>
  <si>
    <t>64111</t>
  </si>
  <si>
    <t>26-7664</t>
  </si>
  <si>
    <t>All Care Home Health, Inc</t>
  </si>
  <si>
    <t>St Louis, MO 63122</t>
  </si>
  <si>
    <t>63122</t>
  </si>
  <si>
    <t>26-7642</t>
  </si>
  <si>
    <t>Alpine Home Health Agency, Inc</t>
  </si>
  <si>
    <t>930 Kehrs Mill Road, Ste 312</t>
  </si>
  <si>
    <t>Ballwin, MO 63011</t>
  </si>
  <si>
    <t>63011</t>
  </si>
  <si>
    <t>26-7579</t>
  </si>
  <si>
    <t>Alternative Home Health Care</t>
  </si>
  <si>
    <t>901 West 14th Street, Ste 210</t>
  </si>
  <si>
    <t>Washington, MO 63090</t>
  </si>
  <si>
    <t>63090</t>
  </si>
  <si>
    <t>26-7270</t>
  </si>
  <si>
    <t>Amedisys Home Health of Missouri - Hillsboro</t>
  </si>
  <si>
    <t>10675 Business 21</t>
  </si>
  <si>
    <t>Jefferson</t>
  </si>
  <si>
    <t>26-7606</t>
  </si>
  <si>
    <t>Amedisys Home Health of Missouri - Joplin</t>
  </si>
  <si>
    <t>1027 South Main Street, Suite 6</t>
  </si>
  <si>
    <t>26-7623</t>
  </si>
  <si>
    <t>Amedisys Home Health of Missouri - Lee's Summit</t>
  </si>
  <si>
    <t>100 NE Missouri Road, Suite 202</t>
  </si>
  <si>
    <t>26-7151</t>
  </si>
  <si>
    <t>Amedisys Home Health of Missouri - Poplar Bluff</t>
  </si>
  <si>
    <t>2955 Kanell Boulevard</t>
  </si>
  <si>
    <t>Butler</t>
  </si>
  <si>
    <t>26-7607</t>
  </si>
  <si>
    <t>Amedisys Home Health of Missouri - Springfield</t>
  </si>
  <si>
    <t>3050 South National Avenue, Suite 106</t>
  </si>
  <si>
    <t>26-7580</t>
  </si>
  <si>
    <t>Apollo Medical</t>
  </si>
  <si>
    <t>10511 Old Olive Street Rd</t>
  </si>
  <si>
    <t>St. Louis, MO 63141</t>
  </si>
  <si>
    <t>63141</t>
  </si>
  <si>
    <t>17-8008</t>
  </si>
  <si>
    <t>Aquinas Home Health</t>
  </si>
  <si>
    <t>1600 Genessee, Ste 610</t>
  </si>
  <si>
    <t>Kansas City, MO 64102</t>
  </si>
  <si>
    <t>64102</t>
  </si>
  <si>
    <t>17-7183</t>
  </si>
  <si>
    <t>Aquinas/Carondelet Home Health</t>
  </si>
  <si>
    <t>201 N.W.R.D. Mize, Bldg B</t>
  </si>
  <si>
    <t>Blue Springs, MO 64014</t>
  </si>
  <si>
    <t>64014</t>
  </si>
  <si>
    <t>Jackson</t>
  </si>
  <si>
    <t>Cape Girardeau, MO 63701</t>
  </si>
  <si>
    <t>63701</t>
  </si>
  <si>
    <t>CAPE GIRARDEAU</t>
  </si>
  <si>
    <t>26-7585</t>
  </si>
  <si>
    <t>AW Health Care</t>
  </si>
  <si>
    <t>7212-7216 Balson Ave.</t>
  </si>
  <si>
    <t>St. Louis, MO 63130</t>
  </si>
  <si>
    <t>63130</t>
  </si>
  <si>
    <t>St. Joseph, MO 64506</t>
  </si>
  <si>
    <t>64506</t>
  </si>
  <si>
    <t>26-7223</t>
  </si>
  <si>
    <t>Benton County Health Department Home Health Agency</t>
  </si>
  <si>
    <t>PO Box 935</t>
  </si>
  <si>
    <t>Warsaw, MO 65355</t>
  </si>
  <si>
    <t>65355</t>
  </si>
  <si>
    <t>Benton</t>
  </si>
  <si>
    <t>26-7276</t>
  </si>
  <si>
    <t>BJC Home Care Services</t>
  </si>
  <si>
    <t>14-7031</t>
  </si>
  <si>
    <t>Blessing Home Care</t>
  </si>
  <si>
    <t>6996 County Road 326</t>
  </si>
  <si>
    <t>Palmyra, MO 63461</t>
  </si>
  <si>
    <t>63461</t>
  </si>
  <si>
    <t>26-7047</t>
  </si>
  <si>
    <t>Boone Hospital Home Care &amp; Hospice</t>
  </si>
  <si>
    <t>1605 E Broadway, Ste 250</t>
  </si>
  <si>
    <t>Columbia, MO 65201</t>
  </si>
  <si>
    <t>65201</t>
  </si>
  <si>
    <t>Boone</t>
  </si>
  <si>
    <t>26-7609</t>
  </si>
  <si>
    <t>800 E 101st Terrace, Ste 140</t>
  </si>
  <si>
    <t>Kansas City, MO 64131</t>
  </si>
  <si>
    <t>64131</t>
  </si>
  <si>
    <t>26-7603</t>
  </si>
  <si>
    <t>Brookdale Home Health St Louis</t>
  </si>
  <si>
    <t>425 North New Ballas Rd, Ste 295</t>
  </si>
  <si>
    <t>Creve Coeur, MO 63141</t>
  </si>
  <si>
    <t>26-7140</t>
  </si>
  <si>
    <t>Cameron Regional Medical Center Home Health Agency</t>
  </si>
  <si>
    <t>Clinton</t>
  </si>
  <si>
    <t>26-7630</t>
  </si>
  <si>
    <t>Campbell Home Health Agency</t>
  </si>
  <si>
    <t>115 N Ash</t>
  </si>
  <si>
    <t>Campbell, MO 63933</t>
  </si>
  <si>
    <t>63933</t>
  </si>
  <si>
    <t>26-7219</t>
  </si>
  <si>
    <t>Capital Region Home Health</t>
  </si>
  <si>
    <t>1125 Madison Street, Suite C</t>
  </si>
  <si>
    <t>Jefferson City, MO 65101</t>
  </si>
  <si>
    <t>65101</t>
  </si>
  <si>
    <t>Cole</t>
  </si>
  <si>
    <t>26-7206</t>
  </si>
  <si>
    <t>Carroll County Memorial Hospital Home Health Care Agency</t>
  </si>
  <si>
    <t>1502 N Jefferson Street</t>
  </si>
  <si>
    <t>Carrollton, MO 64633</t>
  </si>
  <si>
    <t>64633</t>
  </si>
  <si>
    <t>Carroll</t>
  </si>
  <si>
    <t>17-8051</t>
  </si>
  <si>
    <t>Carter Healthcare</t>
  </si>
  <si>
    <t>19401 E US Hwy 40, Ste 152</t>
  </si>
  <si>
    <t>Independence, MO 64055</t>
  </si>
  <si>
    <t>64055</t>
  </si>
  <si>
    <t>26-7448</t>
  </si>
  <si>
    <t>Central Missouri Home Health</t>
  </si>
  <si>
    <t>1001 Southwest Blvd, Suite B</t>
  </si>
  <si>
    <t>Jefferson City, MO 65109</t>
  </si>
  <si>
    <t>65109</t>
  </si>
  <si>
    <t>26-7618</t>
  </si>
  <si>
    <t>Children's Mercy Home Care</t>
  </si>
  <si>
    <t>700 NW Argosy Parkway, Suite 200</t>
  </si>
  <si>
    <t>Riverside, MO 64150</t>
  </si>
  <si>
    <t>64150</t>
  </si>
  <si>
    <t>26-7196</t>
  </si>
  <si>
    <t>Citizens Memorial Home Health</t>
  </si>
  <si>
    <t>1500 North Oakland</t>
  </si>
  <si>
    <t>Bolivar, MO 65613</t>
  </si>
  <si>
    <t>65613</t>
  </si>
  <si>
    <t>Polk</t>
  </si>
  <si>
    <t>26-7025</t>
  </si>
  <si>
    <t>Clark County Home Health Agency</t>
  </si>
  <si>
    <t>P.O. Box 12</t>
  </si>
  <si>
    <t>Kahoka, MO 63445</t>
  </si>
  <si>
    <t>63445</t>
  </si>
  <si>
    <t>Clark</t>
  </si>
  <si>
    <t>26-7624</t>
  </si>
  <si>
    <t>Clayview Home Health Services, Inc</t>
  </si>
  <si>
    <t>Kansas City, MO 64110</t>
  </si>
  <si>
    <t>64110</t>
  </si>
  <si>
    <t>26-7522</t>
  </si>
  <si>
    <t>Comfort Care Home Health Agency, Inc.</t>
  </si>
  <si>
    <t>1415 Walnut Street</t>
  </si>
  <si>
    <t>Doniphan, MO 63935</t>
  </si>
  <si>
    <t>63935</t>
  </si>
  <si>
    <t>Ripley</t>
  </si>
  <si>
    <t>26-7413</t>
  </si>
  <si>
    <t>Community Home Health and Restorative Care</t>
  </si>
  <si>
    <t>100 East Main Street</t>
  </si>
  <si>
    <t>Fairfax, MO 64446</t>
  </si>
  <si>
    <t>64446</t>
  </si>
  <si>
    <t>Atchison</t>
  </si>
  <si>
    <t>17-8067</t>
  </si>
  <si>
    <t>26-7562</t>
  </si>
  <si>
    <t>Cooperative Home Care, Inc.</t>
  </si>
  <si>
    <t>1924 Marconi Ave.</t>
  </si>
  <si>
    <t>St. Louis, MO 63110</t>
  </si>
  <si>
    <t>63110</t>
  </si>
  <si>
    <t>ST LOUIS CITY</t>
  </si>
  <si>
    <t>26-7087</t>
  </si>
  <si>
    <t>CoxHealth at Home</t>
  </si>
  <si>
    <t>2240 W Sunset Street, Suite 104, P.O. Box 10939</t>
  </si>
  <si>
    <t>Springfield, MO 65807</t>
  </si>
  <si>
    <t>65807</t>
  </si>
  <si>
    <t>Greene</t>
  </si>
  <si>
    <t>26-7626</t>
  </si>
  <si>
    <t>Crescent Home Health Agency, LLC</t>
  </si>
  <si>
    <t>219 Clarkson Executive Park</t>
  </si>
  <si>
    <t>Ellisville, MO 63011</t>
  </si>
  <si>
    <t>26-7431</t>
  </si>
  <si>
    <t>Delmar Gardens Home Care, Inc.</t>
  </si>
  <si>
    <t>14805 North Outer 40 Road, Suite 320</t>
  </si>
  <si>
    <t>26-7595</t>
  </si>
  <si>
    <t>Elara Caring - Bridgeton</t>
  </si>
  <si>
    <t>3165 McKelvey Road, Suite 203 B</t>
  </si>
  <si>
    <t>Bridgeton, MO 63044</t>
  </si>
  <si>
    <t>63044</t>
  </si>
  <si>
    <t>26-7589</t>
  </si>
  <si>
    <t>Elara Caring - Dexter</t>
  </si>
  <si>
    <t>1614 W Business Hwy 60, Ste A-1</t>
  </si>
  <si>
    <t>Dexter, MO 63841</t>
  </si>
  <si>
    <t>63841</t>
  </si>
  <si>
    <t>26-7592</t>
  </si>
  <si>
    <t>Elara Caring - Farmington</t>
  </si>
  <si>
    <t>Farmington, MO 63640</t>
  </si>
  <si>
    <t>63640</t>
  </si>
  <si>
    <t>ST FRANCOIS</t>
  </si>
  <si>
    <t>26-7600</t>
  </si>
  <si>
    <t>Elara Caring - Jefferson City</t>
  </si>
  <si>
    <t>3501 West Truman Blvd, Suite G1</t>
  </si>
  <si>
    <t>17-8082</t>
  </si>
  <si>
    <t>941 NE Columbus Street</t>
  </si>
  <si>
    <t>Lee's Summit, MO 64086</t>
  </si>
  <si>
    <t>64086</t>
  </si>
  <si>
    <t>26-7656</t>
  </si>
  <si>
    <t>63376</t>
  </si>
  <si>
    <t>ST CHARLES</t>
  </si>
  <si>
    <t>26-7161</t>
  </si>
  <si>
    <t>Excelsior Springs Hospital Home Health/Hospice</t>
  </si>
  <si>
    <t>1010 N Jesse James Rd</t>
  </si>
  <si>
    <t>Excelsior Springs, MO 64024</t>
  </si>
  <si>
    <t>64024</t>
  </si>
  <si>
    <t>Clay</t>
  </si>
  <si>
    <t>26-7666</t>
  </si>
  <si>
    <t>Faith Home Healthcare</t>
  </si>
  <si>
    <t>2700 Kendallwood Parkway, Suite 100</t>
  </si>
  <si>
    <t>Gladstone, MO 64119</t>
  </si>
  <si>
    <t>64119</t>
  </si>
  <si>
    <t>26-7069</t>
  </si>
  <si>
    <t>Fitzgibbon Community Home Health</t>
  </si>
  <si>
    <t>2305 South Highway 65  P.O. Box 250</t>
  </si>
  <si>
    <t>Saline</t>
  </si>
  <si>
    <t>26-7160</t>
  </si>
  <si>
    <t>Freeman Home Care Services</t>
  </si>
  <si>
    <t>921 East 34th Street</t>
  </si>
  <si>
    <t>Joplin, MO 64804</t>
  </si>
  <si>
    <t>64804</t>
  </si>
  <si>
    <t>Newton</t>
  </si>
  <si>
    <t>26-7644</t>
  </si>
  <si>
    <t>Freudenthal Home Health</t>
  </si>
  <si>
    <t>26-7599</t>
  </si>
  <si>
    <t>FV at Home By Friendship Village</t>
  </si>
  <si>
    <t>15201 Olive Blvd., Suite 257</t>
  </si>
  <si>
    <t>Chesterfield, MO 63017</t>
  </si>
  <si>
    <t>63017</t>
  </si>
  <si>
    <t>26-7182</t>
  </si>
  <si>
    <t>Golden Valley Memorial Healthcare Home Services</t>
  </si>
  <si>
    <t>1600 North Second Street</t>
  </si>
  <si>
    <t>Henry</t>
  </si>
  <si>
    <t>26-7646</t>
  </si>
  <si>
    <t>Grace Reliant Health Services, LLC</t>
  </si>
  <si>
    <t>Cape Girardeau, MO 63703</t>
  </si>
  <si>
    <t>63703</t>
  </si>
  <si>
    <t>26-7282</t>
  </si>
  <si>
    <t>Hannibal Regional Hospital Home Health  Agency</t>
  </si>
  <si>
    <t>PO Box 551</t>
  </si>
  <si>
    <t>Hannibal, MO 63401</t>
  </si>
  <si>
    <t>63401</t>
  </si>
  <si>
    <t>Marion</t>
  </si>
  <si>
    <t>26-7638</t>
  </si>
  <si>
    <t>Haven Home Health &amp; Therapy</t>
  </si>
  <si>
    <t>850 North 25th Street</t>
  </si>
  <si>
    <t>26-7539</t>
  </si>
  <si>
    <t>26-7459</t>
  </si>
  <si>
    <t>1304 B E Woodhurst Dr</t>
  </si>
  <si>
    <t>26-7665</t>
  </si>
  <si>
    <t>Healthy Family Home Care, LLC</t>
  </si>
  <si>
    <t>16024 Manchester Road, #200</t>
  </si>
  <si>
    <t>26-7560</t>
  </si>
  <si>
    <t>Bethany, MO 64424</t>
  </si>
  <si>
    <t>64424</t>
  </si>
  <si>
    <t>Harrison</t>
  </si>
  <si>
    <t>26-7185</t>
  </si>
  <si>
    <t>Home Health of the Ozarks</t>
  </si>
  <si>
    <t>1422 S Sam Houston Blvd, Suite 200</t>
  </si>
  <si>
    <t>Houston, MO 65483</t>
  </si>
  <si>
    <t>65483</t>
  </si>
  <si>
    <t>Texas</t>
  </si>
  <si>
    <t>26-7631</t>
  </si>
  <si>
    <t>Home Health Professionals, Inc</t>
  </si>
  <si>
    <t>232 W. Main Street</t>
  </si>
  <si>
    <t>Steele, MO 63877</t>
  </si>
  <si>
    <t>63877</t>
  </si>
  <si>
    <t>26-7097</t>
  </si>
  <si>
    <t>Moberly, MO 65270</t>
  </si>
  <si>
    <t>65270</t>
  </si>
  <si>
    <t>Randolph</t>
  </si>
  <si>
    <t>26-7032</t>
  </si>
  <si>
    <t>Hometown Homecare</t>
  </si>
  <si>
    <t>101 Furr Street</t>
  </si>
  <si>
    <t>Fayette, MO 65248</t>
  </si>
  <si>
    <t>65248</t>
  </si>
  <si>
    <t>Howard</t>
  </si>
  <si>
    <t>26-7622</t>
  </si>
  <si>
    <t>Inspire Home Health LLC</t>
  </si>
  <si>
    <t>26-7576</t>
  </si>
  <si>
    <t>Interim HealthCare</t>
  </si>
  <si>
    <t>26-7590</t>
  </si>
  <si>
    <t>InterStaff, Inc.</t>
  </si>
  <si>
    <t>1173 N Price Road</t>
  </si>
  <si>
    <t>St. Louis, MO 63132</t>
  </si>
  <si>
    <t>63132</t>
  </si>
  <si>
    <t>26-7511</t>
  </si>
  <si>
    <t>Jennifer's Home Health Agency, Inc.</t>
  </si>
  <si>
    <t>225 East Sunshine Street Suite 1</t>
  </si>
  <si>
    <t>26-7058</t>
  </si>
  <si>
    <t>Johnson County Community Health Services</t>
  </si>
  <si>
    <t>723 PCA Road</t>
  </si>
  <si>
    <t>Warrensburg, MO 64093</t>
  </si>
  <si>
    <t>64093</t>
  </si>
  <si>
    <t>Johnson</t>
  </si>
  <si>
    <t>26-7264</t>
  </si>
  <si>
    <t>Kansas City Palliative Home Care</t>
  </si>
  <si>
    <t>9001 State Line Rd, Suite 300</t>
  </si>
  <si>
    <t>26-7671</t>
  </si>
  <si>
    <t>KC Home Health, LLC</t>
  </si>
  <si>
    <t>17-7179</t>
  </si>
  <si>
    <t>10100 North Ambassador Drive, Ste 100A</t>
  </si>
  <si>
    <t>26-7584</t>
  </si>
  <si>
    <t>2404 Forum Blvd, Suite 101</t>
  </si>
  <si>
    <t>Columbia, MO 65203</t>
  </si>
  <si>
    <t>65203</t>
  </si>
  <si>
    <t>26-7290</t>
  </si>
  <si>
    <t>12125 Woodcrest Executive Drive, Suite 340</t>
  </si>
  <si>
    <t>26-7639</t>
  </si>
  <si>
    <t>20101 E Jackson Drive, Ste D</t>
  </si>
  <si>
    <t>26-7098</t>
  </si>
  <si>
    <t>1206 Homelife Plaza</t>
  </si>
  <si>
    <t>Rolla, MO 65401</t>
  </si>
  <si>
    <t>65401</t>
  </si>
  <si>
    <t>Phelps</t>
  </si>
  <si>
    <t>26-7125</t>
  </si>
  <si>
    <t>Knox County Health Department Home Health Agency</t>
  </si>
  <si>
    <t>102 West Monticello Street</t>
  </si>
  <si>
    <t>Edina, MO 63537</t>
  </si>
  <si>
    <t>63537</t>
  </si>
  <si>
    <t>Knox</t>
  </si>
  <si>
    <t>26-7409</t>
  </si>
  <si>
    <t>Lake Regional Home Health</t>
  </si>
  <si>
    <t>54 Hospital Drive</t>
  </si>
  <si>
    <t>Osage Beach, MO 65065</t>
  </si>
  <si>
    <t>65065</t>
  </si>
  <si>
    <t>Camden</t>
  </si>
  <si>
    <t>26-7127</t>
  </si>
  <si>
    <t>Lewis County Home Health Agency</t>
  </si>
  <si>
    <t>P.O. Box 96</t>
  </si>
  <si>
    <t>Monticello, MO 63457</t>
  </si>
  <si>
    <t>63457</t>
  </si>
  <si>
    <t>Lewis</t>
  </si>
  <si>
    <t>26-7611</t>
  </si>
  <si>
    <t>Life Fountain Health Care, Inc</t>
  </si>
  <si>
    <t>2870 Netherton Drive, Suite B</t>
  </si>
  <si>
    <t>St Louis, MO 63136</t>
  </si>
  <si>
    <t>63136</t>
  </si>
  <si>
    <t>26-7514</t>
  </si>
  <si>
    <t>2825 Bloomfield Road</t>
  </si>
  <si>
    <t>Cape Girardeau</t>
  </si>
  <si>
    <t>26-7543</t>
  </si>
  <si>
    <t>Lutheran Senior Services Home Health</t>
  </si>
  <si>
    <t>1150 Hanley Industrial Court</t>
  </si>
  <si>
    <t>Brentwood, MO 63144</t>
  </si>
  <si>
    <t>63144</t>
  </si>
  <si>
    <t>26-7572</t>
  </si>
  <si>
    <t>Medi-Plex Healthcare Professionals, LLC</t>
  </si>
  <si>
    <t>1470 South Vandeventer Avenue</t>
  </si>
  <si>
    <t>St Louis, MO 63110</t>
  </si>
  <si>
    <t>26-7582</t>
  </si>
  <si>
    <t>Med-Staff Home Health, LLC</t>
  </si>
  <si>
    <t>301 SOVEREIGN CT, SUITE 209</t>
  </si>
  <si>
    <t>St. Louis, MO 63011</t>
  </si>
  <si>
    <t>26-7217</t>
  </si>
  <si>
    <t>Mercy Home Health - Festus</t>
  </si>
  <si>
    <t>151 Industrial Drive</t>
  </si>
  <si>
    <t>Festus, MO 63028</t>
  </si>
  <si>
    <t>63028</t>
  </si>
  <si>
    <t>26-7565</t>
  </si>
  <si>
    <t>1630 Des Peres Road, Suite 305</t>
  </si>
  <si>
    <t>St. Louis, MO 63131</t>
  </si>
  <si>
    <t>63131</t>
  </si>
  <si>
    <t>26-7253</t>
  </si>
  <si>
    <t>Mercy Home Health - St. Louis Landmark Parkway</t>
  </si>
  <si>
    <t>9735 Landmark Parkway - Suite 201</t>
  </si>
  <si>
    <t>St. Louis, MO 63127</t>
  </si>
  <si>
    <t>63127</t>
  </si>
  <si>
    <t>26-7652</t>
  </si>
  <si>
    <t>MHS-HH Care, LLC</t>
  </si>
  <si>
    <t>8301 State Line Road, Suite 102</t>
  </si>
  <si>
    <t>26-7499</t>
  </si>
  <si>
    <t>Missouri Delta Home Health</t>
  </si>
  <si>
    <t>1226 Linn Street, Ste F</t>
  </si>
  <si>
    <t>Scott</t>
  </si>
  <si>
    <t>26-7093</t>
  </si>
  <si>
    <t>Montgomery County Health Department</t>
  </si>
  <si>
    <t>400 North Salisbury</t>
  </si>
  <si>
    <t>Montgomery City, MO 63361</t>
  </si>
  <si>
    <t>63361</t>
  </si>
  <si>
    <t>Montgomery</t>
  </si>
  <si>
    <t>26-7064</t>
  </si>
  <si>
    <t>Mosaic Life Care Home Health</t>
  </si>
  <si>
    <t>26-7462</t>
  </si>
  <si>
    <t>North Kansas City Hospital Home Health Services</t>
  </si>
  <si>
    <t>2750 Clay Edwards Drive, Suite 405</t>
  </si>
  <si>
    <t>26-7296</t>
  </si>
  <si>
    <t>Northeast Regional Home Health</t>
  </si>
  <si>
    <t>2412 A S. Franklin Street</t>
  </si>
  <si>
    <t>26-7661</t>
  </si>
  <si>
    <t>Novus Lifecare, LLC</t>
  </si>
  <si>
    <t>373 West 101st Terr, Suite 230</t>
  </si>
  <si>
    <t>26-7402</t>
  </si>
  <si>
    <t>St. Peters, MO 63376</t>
  </si>
  <si>
    <t>26-7620</t>
  </si>
  <si>
    <t>On Call Care Services, Inc</t>
  </si>
  <si>
    <t>6444 Raytown Road</t>
  </si>
  <si>
    <t>Raytown, MO 64133</t>
  </si>
  <si>
    <t>64133</t>
  </si>
  <si>
    <t>26-7633</t>
  </si>
  <si>
    <t>Orthopaedic and Medical Home Health LLC</t>
  </si>
  <si>
    <t>200 South Keene Street</t>
  </si>
  <si>
    <t>26-7662</t>
  </si>
  <si>
    <t>Ozark Home Healthcare</t>
  </si>
  <si>
    <t>2725 N Westwood Blvd, Ste 16</t>
  </si>
  <si>
    <t>26-7186</t>
  </si>
  <si>
    <t>Ozarks Healthcare at Home, Home Health</t>
  </si>
  <si>
    <t>812 North Kentucky Avenue</t>
  </si>
  <si>
    <t>West Plains, MO 65775</t>
  </si>
  <si>
    <t>65775</t>
  </si>
  <si>
    <t>Howell</t>
  </si>
  <si>
    <t>26-7594</t>
  </si>
  <si>
    <t>Patient Care Professionals, Inc.</t>
  </si>
  <si>
    <t>301 Sovereign Ct. Suite 102</t>
  </si>
  <si>
    <t>26-7555</t>
  </si>
  <si>
    <t>26-7650</t>
  </si>
  <si>
    <t>Phoenix Home Care - Independence</t>
  </si>
  <si>
    <t>14330 East 42nd Street South</t>
  </si>
  <si>
    <t>26-7597</t>
  </si>
  <si>
    <t>Phoenix Home Care - Jefferson City</t>
  </si>
  <si>
    <t>500 Broadway Street</t>
  </si>
  <si>
    <t>26-7629</t>
  </si>
  <si>
    <t>1839 E Independence Avenue</t>
  </si>
  <si>
    <t>Springfield, MO 65804</t>
  </si>
  <si>
    <t>65804</t>
  </si>
  <si>
    <t>26-7037</t>
  </si>
  <si>
    <t>Pike County Health Department, Home Health and Hospice</t>
  </si>
  <si>
    <t>1 Health Care Place</t>
  </si>
  <si>
    <t>Bowling Green, MO 63334</t>
  </si>
  <si>
    <t>63334</t>
  </si>
  <si>
    <t>Pike</t>
  </si>
  <si>
    <t>26-7643</t>
  </si>
  <si>
    <t>8706 Manchester Road, Suite 108</t>
  </si>
  <si>
    <t>26-7612</t>
  </si>
  <si>
    <t>Premiere Home Health</t>
  </si>
  <si>
    <t>St. Charles, MO 63303</t>
  </si>
  <si>
    <t>63303</t>
  </si>
  <si>
    <t>26-7453</t>
  </si>
  <si>
    <t>RIMS Health Care, Inc.</t>
  </si>
  <si>
    <t>11520 St. Charles Rock Road Suite 115</t>
  </si>
  <si>
    <t>26-7583</t>
  </si>
  <si>
    <t>RN4Kids, Inc.</t>
  </si>
  <si>
    <t>4918 Weber Road</t>
  </si>
  <si>
    <t>St. Louis, MO 63123</t>
  </si>
  <si>
    <t>63123</t>
  </si>
  <si>
    <t>26-7515</t>
  </si>
  <si>
    <t>Saint Francis Home Health</t>
  </si>
  <si>
    <t>26-7195</t>
  </si>
  <si>
    <t>Saint Luke's Home Care</t>
  </si>
  <si>
    <t>901 East 104th St, Mailstop 3000,  Kansas City, MO 64131</t>
  </si>
  <si>
    <t>26-7246</t>
  </si>
  <si>
    <t>Salem Memorial District Hospital Home Health Agency</t>
  </si>
  <si>
    <t>Hwy 72, P.O. Box 774</t>
  </si>
  <si>
    <t>Salem, MO 65560</t>
  </si>
  <si>
    <t>65560</t>
  </si>
  <si>
    <t>Dent</t>
  </si>
  <si>
    <t>26-7070</t>
  </si>
  <si>
    <t>Scotland County Home Health Agency</t>
  </si>
  <si>
    <t>214 W Madison</t>
  </si>
  <si>
    <t>Memphis, MO 63555</t>
  </si>
  <si>
    <t>63555</t>
  </si>
  <si>
    <t>Scotland</t>
  </si>
  <si>
    <t>26-7668</t>
  </si>
  <si>
    <t>Sedum Home Health, Inc</t>
  </si>
  <si>
    <t>1220 East 63rd Street, Ste 300</t>
  </si>
  <si>
    <t>26-7062</t>
  </si>
  <si>
    <t>Serve Link Home Care, Inc.</t>
  </si>
  <si>
    <t>P.O. Box 308</t>
  </si>
  <si>
    <t>Trenton, MO 64683</t>
  </si>
  <si>
    <t>64683</t>
  </si>
  <si>
    <t>Grundy</t>
  </si>
  <si>
    <t>Sovereign Home Health Care</t>
  </si>
  <si>
    <t>35 Villa Shopping Center</t>
  </si>
  <si>
    <t>New Madrid, MO 63869</t>
  </si>
  <si>
    <t>63869</t>
  </si>
  <si>
    <t>26-7653</t>
  </si>
  <si>
    <t>Specialized Home Care</t>
  </si>
  <si>
    <t>2311 Redwood Avenue, Ste A</t>
  </si>
  <si>
    <t>Independence, MO 64057</t>
  </si>
  <si>
    <t>64057</t>
  </si>
  <si>
    <t>17-7234</t>
  </si>
  <si>
    <t>Spectrum Home Health, Inc.</t>
  </si>
  <si>
    <t>17201 East 40 Highway, Suite 207</t>
  </si>
  <si>
    <t>26-7184</t>
  </si>
  <si>
    <t>SSM Health at Home Home Health-St Louis</t>
  </si>
  <si>
    <t>1187 Corporate Lake Drive, Suite 200</t>
  </si>
  <si>
    <t>26-7613</t>
  </si>
  <si>
    <t>St. Andrews &amp; Bethesda Home Health</t>
  </si>
  <si>
    <t>26-7530</t>
  </si>
  <si>
    <t>St. Louis Home Health, Inc</t>
  </si>
  <si>
    <t>1000 Camera Ave., Suite B</t>
  </si>
  <si>
    <t>St. Louis, MO 63126</t>
  </si>
  <si>
    <t>63126</t>
  </si>
  <si>
    <t>26-7561</t>
  </si>
  <si>
    <t>St. Luke's Home Health Services</t>
  </si>
  <si>
    <t>101 St Luke's Center Drive</t>
  </si>
  <si>
    <t>26-7216</t>
  </si>
  <si>
    <t>Ste. Genevieve County Memorial Hospital Home Health Agency</t>
  </si>
  <si>
    <t>P.O. Box 468</t>
  </si>
  <si>
    <t>Ste. Genevieve, MO 63670</t>
  </si>
  <si>
    <t>63670</t>
  </si>
  <si>
    <t>STE GENEVIEVE</t>
  </si>
  <si>
    <t>26-7647</t>
  </si>
  <si>
    <t>Summit Health Care, LLC</t>
  </si>
  <si>
    <t>6033 Raytown Rd</t>
  </si>
  <si>
    <t>26-7634</t>
  </si>
  <si>
    <t>Sunrise Home Care, LLC</t>
  </si>
  <si>
    <t>26-7673</t>
  </si>
  <si>
    <t>4721 South Cliff Avenue, Suite 211</t>
  </si>
  <si>
    <t>26-7672</t>
  </si>
  <si>
    <t>Springfield, MO 65810</t>
  </si>
  <si>
    <t>65810</t>
  </si>
  <si>
    <t>26-7614</t>
  </si>
  <si>
    <t>The Whole Person, Inc.</t>
  </si>
  <si>
    <t>1211 N Belt Highway, Suite 205</t>
  </si>
  <si>
    <t>26-7056</t>
  </si>
  <si>
    <t>Village Home Health</t>
  </si>
  <si>
    <t>1001 NW Chipman Road</t>
  </si>
  <si>
    <t>Lee's Summit, MO 64081</t>
  </si>
  <si>
    <t>64081</t>
  </si>
  <si>
    <t>26-7002</t>
  </si>
  <si>
    <t>Visiting Nurse Association</t>
  </si>
  <si>
    <t>26-7050</t>
  </si>
  <si>
    <t>Visiting Nurse Association of Southeast Missouri, Inc.</t>
  </si>
  <si>
    <t>P.O. Box 768</t>
  </si>
  <si>
    <t>Kennett, MO 63857</t>
  </si>
  <si>
    <t>63857</t>
  </si>
  <si>
    <t>Dunklin</t>
  </si>
  <si>
    <t>26-7640</t>
  </si>
  <si>
    <t>VITA L.L.C.</t>
  </si>
  <si>
    <t>26-7505</t>
  </si>
  <si>
    <t>Westwood Home Health</t>
  </si>
  <si>
    <t>P.O. Box 309</t>
  </si>
  <si>
    <t>Willow Springs, MO 65793</t>
  </si>
  <si>
    <t>65793</t>
  </si>
  <si>
    <t>26-7674</t>
  </si>
  <si>
    <t>YAM Home Health, LLC</t>
  </si>
  <si>
    <t>12800 Boenker Lane</t>
  </si>
  <si>
    <t>EndDate</t>
  </si>
  <si>
    <t>For-profit or Proprietary</t>
  </si>
  <si>
    <t>F</t>
  </si>
  <si>
    <t>Not-for-profit</t>
  </si>
  <si>
    <t>N</t>
  </si>
  <si>
    <t>Government</t>
  </si>
  <si>
    <t>G</t>
  </si>
  <si>
    <t>Facility Based</t>
  </si>
  <si>
    <t>I</t>
  </si>
  <si>
    <t>Freestanding</t>
  </si>
  <si>
    <t>Government Based</t>
  </si>
  <si>
    <t>Verified</t>
  </si>
  <si>
    <t>Yes</t>
  </si>
  <si>
    <t>Unknown MO</t>
  </si>
  <si>
    <t>999</t>
  </si>
  <si>
    <t>Statistical Report</t>
  </si>
  <si>
    <t>CMS Provider#</t>
  </si>
  <si>
    <t>Address</t>
  </si>
  <si>
    <t>Phone</t>
  </si>
  <si>
    <t>Fax</t>
  </si>
  <si>
    <t>Email</t>
  </si>
  <si>
    <t>NPI #</t>
  </si>
  <si>
    <t>Number of Branches</t>
  </si>
  <si>
    <t/>
  </si>
  <si>
    <t>Profit/Non-Profit/Government</t>
  </si>
  <si>
    <t>Agency Based</t>
  </si>
  <si>
    <t>Unduplicated Intermittent Patients</t>
  </si>
  <si>
    <t>Medicare Managed Care</t>
  </si>
  <si>
    <t>Prior Year Ending Census</t>
  </si>
  <si>
    <t>Current Year Beginning Census</t>
  </si>
  <si>
    <t>3a</t>
  </si>
  <si>
    <t>Admissions</t>
  </si>
  <si>
    <t>3b</t>
  </si>
  <si>
    <t>Discharges</t>
  </si>
  <si>
    <t>Current Year Ending Census</t>
  </si>
  <si>
    <t>Number of Medicare payment periods ended during the year</t>
  </si>
  <si>
    <t>6a</t>
  </si>
  <si>
    <t>Disposition Upon Discharge</t>
  </si>
  <si>
    <t>Self/Family</t>
  </si>
  <si>
    <t>6b</t>
  </si>
  <si>
    <t>Acute In-patient Hospital</t>
  </si>
  <si>
    <t>6c</t>
  </si>
  <si>
    <t>Skilled Nursing Facility</t>
  </si>
  <si>
    <t>6d</t>
  </si>
  <si>
    <t>Hospice</t>
  </si>
  <si>
    <t>6e</t>
  </si>
  <si>
    <t>Death</t>
  </si>
  <si>
    <t>6f</t>
  </si>
  <si>
    <t>Unknown/Other</t>
  </si>
  <si>
    <t>6g</t>
  </si>
  <si>
    <t>7a</t>
  </si>
  <si>
    <t>Visits Skilled Nursing</t>
  </si>
  <si>
    <t>7b</t>
  </si>
  <si>
    <t>Visits Physical Therapy</t>
  </si>
  <si>
    <t>7c</t>
  </si>
  <si>
    <t>Visits Speech Pathology</t>
  </si>
  <si>
    <t>7d</t>
  </si>
  <si>
    <t>Visits Occupational Therapy</t>
  </si>
  <si>
    <t>7e</t>
  </si>
  <si>
    <t>Visits Medical Social Services</t>
  </si>
  <si>
    <t>7f</t>
  </si>
  <si>
    <t>Visits Home Health Aide</t>
  </si>
  <si>
    <t>7g</t>
  </si>
  <si>
    <t>Visits Other</t>
  </si>
  <si>
    <t>7h</t>
  </si>
  <si>
    <t>Visits Total</t>
  </si>
  <si>
    <t>Patients by Admission Primary Diagnosis</t>
  </si>
  <si>
    <t>Infectious &amp; Parasitic Diseases</t>
  </si>
  <si>
    <t>Sepsis</t>
  </si>
  <si>
    <t>Neoplasms</t>
  </si>
  <si>
    <t>Diseases of Blood/Blood-forming Organs/Immune System</t>
  </si>
  <si>
    <t>Endocrine, Metabolic, Nutritional Diseases</t>
  </si>
  <si>
    <t>Mental, Behaviorial, Neurodevelopmental Disorders</t>
  </si>
  <si>
    <t>Diseases of Nervous System</t>
  </si>
  <si>
    <t>Diseases of Eye and Adnexa</t>
  </si>
  <si>
    <t>Diseases of Ear and Mastoid Process</t>
  </si>
  <si>
    <t>Diseases of Circulatory System</t>
  </si>
  <si>
    <t>Diseases of Respiratory System</t>
  </si>
  <si>
    <t>Diseases of Digestive System</t>
  </si>
  <si>
    <t>Diseases of Skin and Subcutaneous Tissue</t>
  </si>
  <si>
    <t>Diseases of Musculoskeletal System/Connective Tissue</t>
  </si>
  <si>
    <t>Diseases of Genitourinary System</t>
  </si>
  <si>
    <t>Pregnancy, Childbirth and Puerperium</t>
  </si>
  <si>
    <t>Conditions Originating in Perinatal Period</t>
  </si>
  <si>
    <t>Congenital Malformations, Deformations, Abnormalities</t>
  </si>
  <si>
    <t>Symptoms, Signs and Abnormal Clinical Findings</t>
  </si>
  <si>
    <t>Injuries and Burns</t>
  </si>
  <si>
    <t>Poisoning, Adverse Effects and Complications</t>
  </si>
  <si>
    <t>COVID</t>
  </si>
  <si>
    <t>Encounters for Cure and Factors Affecting Health Status</t>
  </si>
  <si>
    <t>Unknown</t>
  </si>
  <si>
    <t>Patients by Age at Admission</t>
  </si>
  <si>
    <t>Less than 1 year</t>
  </si>
  <si>
    <t>1 - 18</t>
  </si>
  <si>
    <t>19 - 20</t>
  </si>
  <si>
    <t>21 - 59</t>
  </si>
  <si>
    <t>60 - 64</t>
  </si>
  <si>
    <t>65 - 84</t>
  </si>
  <si>
    <t>85 +</t>
  </si>
  <si>
    <t>Counties</t>
  </si>
  <si>
    <t>Number of Admissions</t>
  </si>
  <si>
    <t>Comments and Explanations</t>
  </si>
  <si>
    <t>Name of Survey Contact</t>
  </si>
  <si>
    <t>Phone Number</t>
  </si>
  <si>
    <t>Name and Title of Survey Approver</t>
  </si>
  <si>
    <t>Verification</t>
  </si>
  <si>
    <t>17-8106</t>
  </si>
  <si>
    <t>26-7675</t>
  </si>
  <si>
    <t>26-7676</t>
  </si>
  <si>
    <t>17-7086</t>
  </si>
  <si>
    <t>Atlas Home Health and Therapy, LLC</t>
  </si>
  <si>
    <t>Breakthrough Healthcare Limited Liability Company</t>
  </si>
  <si>
    <t>Enhabit Home Health</t>
  </si>
  <si>
    <t>HarmonyCares Home Health</t>
  </si>
  <si>
    <t>HCA Midwest Healthcare at Home</t>
  </si>
  <si>
    <t>Integrity Home Care + Hospice</t>
  </si>
  <si>
    <t>Residential Home Health of Kansas</t>
  </si>
  <si>
    <t>10127 Manchester Rd, Ste 206</t>
  </si>
  <si>
    <t>670 Mason Ridge Center Drive, Ste 300</t>
  </si>
  <si>
    <t>677 Craig Rd, Suite 204</t>
  </si>
  <si>
    <t>4240 Blue Ridge Boulevard, Ste 350</t>
  </si>
  <si>
    <t>2425 N Woodbine Avenue, Ste A</t>
  </si>
  <si>
    <t>2749 Thomas Drive</t>
  </si>
  <si>
    <t>1520 E 23rd Street S, Suite R</t>
  </si>
  <si>
    <t>1700 Bethany Ave</t>
  </si>
  <si>
    <t>164 Westmount Drive</t>
  </si>
  <si>
    <t>4049 Pennsylvania Avenue, Ste 205</t>
  </si>
  <si>
    <t>5506 Corporate Drive, Suite 1600</t>
  </si>
  <si>
    <t>1513 Union Avenue, Suite 2200</t>
  </si>
  <si>
    <t>1053 Cave Springs, Ste 305</t>
  </si>
  <si>
    <t>1500 E State Highway 72</t>
  </si>
  <si>
    <t>2088 Craigshire Road</t>
  </si>
  <si>
    <t>926 Hemsath Rd, Ste 104A</t>
  </si>
  <si>
    <t>7611 State Line, Ste 326</t>
  </si>
  <si>
    <t>150 S Mount Auburn, Suite 344</t>
  </si>
  <si>
    <t>4650 S National Ave, Ste D2</t>
  </si>
  <si>
    <t>14226 Ladue Rd</t>
  </si>
  <si>
    <t>Poplar Bluff, MO 63901</t>
  </si>
  <si>
    <t>Hillsboro, MO 63050</t>
  </si>
  <si>
    <t>Joplin, MO 64801</t>
  </si>
  <si>
    <t>Branson, MO 65616</t>
  </si>
  <si>
    <t>St Louis, MO 63147</t>
  </si>
  <si>
    <t>Cameron, MO 64429</t>
  </si>
  <si>
    <t>Kansas City, MO 64153</t>
  </si>
  <si>
    <t>Kansas City, MO 64133</t>
  </si>
  <si>
    <t>Marshall, MO 65340</t>
  </si>
  <si>
    <t>Clinton, MO 64735</t>
  </si>
  <si>
    <t>St Louis, MO 63144</t>
  </si>
  <si>
    <t>Ozark, MO 65721</t>
  </si>
  <si>
    <t>Sikeston, MO 63801</t>
  </si>
  <si>
    <t>St. Joseph, MO 64507</t>
  </si>
  <si>
    <t>North Kansas City, MO 64116</t>
  </si>
  <si>
    <t>St Louis, MO 63146</t>
  </si>
  <si>
    <t>63901</t>
  </si>
  <si>
    <t>63050</t>
  </si>
  <si>
    <t>64801</t>
  </si>
  <si>
    <t>65616</t>
  </si>
  <si>
    <t>63147</t>
  </si>
  <si>
    <t>64429</t>
  </si>
  <si>
    <t>64153</t>
  </si>
  <si>
    <t>65340</t>
  </si>
  <si>
    <t>64735</t>
  </si>
  <si>
    <t>65721</t>
  </si>
  <si>
    <t>63801</t>
  </si>
  <si>
    <t>64507</t>
  </si>
  <si>
    <t>64116</t>
  </si>
  <si>
    <t>63146</t>
  </si>
  <si>
    <t>CenterWell Home Health - Rolla</t>
  </si>
  <si>
    <t>CenterWell Home Health - Creve Coeur</t>
  </si>
  <si>
    <t>CenterWell Home Health - Columbia</t>
  </si>
  <si>
    <t>CenterWell Home Health - Independence</t>
  </si>
  <si>
    <t>CenterWell Home Health - Kansas City</t>
  </si>
  <si>
    <t>Mercy Home Health - St. Louis Des Peres Road</t>
  </si>
  <si>
    <t>Nurses &amp; Company Home Health Care - Moberly</t>
  </si>
  <si>
    <t>Nurses &amp; Company Home Health Care - St. Peters</t>
  </si>
  <si>
    <t>Phoenix Home Care and Hospice - Springfield</t>
  </si>
  <si>
    <t>Phoenix Home Care and Hospice - St. Louis</t>
  </si>
  <si>
    <t>Questions on this spreadsheet tool? Email Tristan Ollar at:</t>
  </si>
  <si>
    <t>Tristan.Ollar@forvis.com</t>
  </si>
  <si>
    <t>26-7678</t>
  </si>
  <si>
    <t>Aevitas Home Health - Kansas City</t>
  </si>
  <si>
    <t>4240 Blue Ridge Blvd, Ste 310</t>
  </si>
  <si>
    <t>26-7679</t>
  </si>
  <si>
    <t>Aevitas Home Health - Town and Country</t>
  </si>
  <si>
    <t>13995 Clayton Road, Ste 100</t>
  </si>
  <si>
    <t>Town and Country, MO 63107</t>
  </si>
  <si>
    <t>63107</t>
  </si>
  <si>
    <t>26-7680</t>
  </si>
  <si>
    <t>Angels Care Home Health</t>
  </si>
  <si>
    <t>1202 S Range Line Rd, Ste 14</t>
  </si>
  <si>
    <t>3044 Shepherd of the Hills Expy, Ste 204</t>
  </si>
  <si>
    <t>214 McElwain Drive, Ste B</t>
  </si>
  <si>
    <t>1207 Maple Street, Suite A</t>
  </si>
  <si>
    <t>Harrison County Home Health &amp; Hospice</t>
  </si>
  <si>
    <t>2131 Primrose Street</t>
  </si>
  <si>
    <t>3131 S State Route 291</t>
  </si>
  <si>
    <t>Phelps Health Home Health and Hospice</t>
  </si>
  <si>
    <t>Providence Home Health &amp; Hospice</t>
  </si>
  <si>
    <t>26-7677</t>
  </si>
  <si>
    <t>12101 Woodcrest Executive Dr, Ste 201</t>
  </si>
  <si>
    <t>St Louis, MO 63141</t>
  </si>
  <si>
    <t>600 Vine Street</t>
  </si>
  <si>
    <t>Terrace Home Health - Springfield</t>
  </si>
  <si>
    <t>Terrace Home Health - Independence</t>
  </si>
  <si>
    <t>Traditions Health - Springfield</t>
  </si>
  <si>
    <t>Traditions Health - Independence</t>
  </si>
  <si>
    <t>1300 E 104th Street, Ste 300</t>
  </si>
  <si>
    <r>
      <rPr>
        <b/>
        <sz val="12"/>
        <color rgb="FF000000"/>
        <rFont val="Arial"/>
        <family val="2"/>
      </rPr>
      <t xml:space="preserve">   - Unduplicated Intermittent Patients - </t>
    </r>
    <r>
      <rPr>
        <sz val="12"/>
        <color rgb="FF000000"/>
        <rFont val="Arial"/>
        <family val="2"/>
      </rPr>
      <t xml:space="preserve">(reported on page 1, Item 1) - The number of individuals </t>
    </r>
    <r>
      <rPr>
        <b/>
        <sz val="12"/>
        <color rgb="FF000000"/>
        <rFont val="Arial"/>
        <family val="2"/>
      </rPr>
      <t>admitted during the report year</t>
    </r>
    <r>
      <rPr>
        <sz val="12"/>
        <color rgb="FF000000"/>
        <rFont val="Arial"/>
        <family val="2"/>
      </rPr>
      <t xml:space="preserve"> and receiving </t>
    </r>
    <r>
      <rPr>
        <b/>
        <sz val="12"/>
        <color rgb="FF000000"/>
        <rFont val="Arial"/>
        <family val="2"/>
      </rPr>
      <t xml:space="preserve">intermittent </t>
    </r>
    <r>
      <rPr>
        <sz val="12"/>
        <color rgb="FF000000"/>
        <rFont val="Arial"/>
        <family val="2"/>
      </rPr>
      <t xml:space="preserve">service from an agency during the report year </t>
    </r>
    <r>
      <rPr>
        <b/>
        <sz val="12"/>
        <color rgb="FF000000"/>
        <rFont val="Arial"/>
        <family val="2"/>
      </rPr>
      <t xml:space="preserve"> </t>
    </r>
    <r>
      <rPr>
        <b/>
        <u/>
        <sz val="12"/>
        <color rgb="FF000000"/>
        <rFont val="Arial"/>
        <family val="2"/>
      </rPr>
      <t>counted only once</t>
    </r>
    <r>
      <rPr>
        <b/>
        <sz val="12"/>
        <color rgb="FF000000"/>
        <rFont val="Arial"/>
        <family val="2"/>
      </rPr>
      <t>, regardless of the number of services, frequency of admission, or payor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</si>
</sst>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mm/dd/yy;@"/>
  </numFmts>
  <fonts count="72" x14ac:knownFonts="1">
    <font>
      <sz val="10"/>
      <name val="Verdana"/>
    </font>
    <font>
      <sz val="11"/>
      <color theme="1"/>
      <name val="Calibri"/>
      <family val="2"/>
      <scheme val="minor"/>
    </font>
    <font>
      <sz val="10"/>
      <name val="Verdana"/>
      <family val="2"/>
    </font>
    <font>
      <sz val="10"/>
      <color indexed="12"/>
      <name val="Arial"/>
      <family val="2"/>
    </font>
    <font>
      <b/>
      <sz val="10"/>
      <color indexed="12"/>
      <name val="Arial"/>
      <family val="2"/>
    </font>
    <font>
      <sz val="10"/>
      <color indexed="19"/>
      <name val="Arial"/>
      <family val="2"/>
    </font>
    <font>
      <b/>
      <sz val="10"/>
      <color indexed="10"/>
      <name val="Arial"/>
      <family val="2"/>
    </font>
    <font>
      <b/>
      <sz val="10"/>
      <name val="Arial"/>
      <family val="2"/>
    </font>
    <font>
      <sz val="10"/>
      <color indexed="10"/>
      <name val="Arial"/>
      <family val="2"/>
    </font>
    <font>
      <sz val="10"/>
      <color indexed="9"/>
      <name val="Arial"/>
      <family val="2"/>
    </font>
    <font>
      <sz val="8"/>
      <name val="Verdana"/>
      <family val="2"/>
    </font>
    <font>
      <b/>
      <sz val="10"/>
      <color indexed="12"/>
      <name val="Verdana"/>
      <family val="2"/>
    </font>
    <font>
      <i/>
      <sz val="10"/>
      <name val="Verdana"/>
      <family val="2"/>
    </font>
    <font>
      <i/>
      <sz val="10"/>
      <name val="Arial"/>
      <family val="2"/>
    </font>
    <font>
      <sz val="10"/>
      <color indexed="10"/>
      <name val="Verdana"/>
      <family val="2"/>
    </font>
    <font>
      <sz val="9"/>
      <name val="Verdana"/>
      <family val="2"/>
    </font>
    <font>
      <b/>
      <sz val="10"/>
      <color indexed="63"/>
      <name val="Verdana"/>
      <family val="2"/>
    </font>
    <font>
      <b/>
      <sz val="9"/>
      <color indexed="81"/>
      <name val="Verdana"/>
      <family val="2"/>
    </font>
    <font>
      <sz val="9"/>
      <color indexed="81"/>
      <name val="Verdana"/>
      <family val="2"/>
    </font>
    <font>
      <sz val="8"/>
      <color indexed="81"/>
      <name val="Tahoma"/>
      <family val="2"/>
    </font>
    <font>
      <u/>
      <sz val="9"/>
      <color indexed="81"/>
      <name val="Verdana"/>
      <family val="2"/>
    </font>
    <font>
      <b/>
      <sz val="9"/>
      <color indexed="81"/>
      <name val="System"/>
      <family val="2"/>
    </font>
    <font>
      <b/>
      <sz val="9"/>
      <name val="Arial"/>
      <family val="2"/>
    </font>
    <font>
      <i/>
      <sz val="9"/>
      <name val="Arial"/>
      <family val="2"/>
    </font>
    <font>
      <i/>
      <sz val="9"/>
      <name val="Verdana"/>
      <family val="2"/>
    </font>
    <font>
      <sz val="11"/>
      <name val="Arial"/>
      <family val="2"/>
    </font>
    <font>
      <b/>
      <sz val="11"/>
      <name val="Arial"/>
      <family val="2"/>
    </font>
    <font>
      <b/>
      <sz val="8"/>
      <color indexed="81"/>
      <name val="Tahoma"/>
      <family val="2"/>
    </font>
    <font>
      <b/>
      <sz val="9"/>
      <color indexed="81"/>
      <name val="Tahoma"/>
      <family val="2"/>
    </font>
    <font>
      <sz val="9"/>
      <color indexed="81"/>
      <name val="Tahoma"/>
      <family val="2"/>
    </font>
    <font>
      <b/>
      <u/>
      <sz val="9"/>
      <color indexed="81"/>
      <name val="Verdana"/>
      <family val="2"/>
    </font>
    <font>
      <sz val="10"/>
      <color theme="0"/>
      <name val="Verdana"/>
      <family val="2"/>
    </font>
    <font>
      <sz val="10"/>
      <color theme="0" tint="-0.14999847407452621"/>
      <name val="Verdana"/>
      <family val="2"/>
    </font>
    <font>
      <b/>
      <sz val="9"/>
      <color indexed="56"/>
      <name val="Arial"/>
      <family val="2"/>
    </font>
    <font>
      <sz val="9"/>
      <name val="Verdana"/>
      <family val="2"/>
    </font>
    <font>
      <sz val="9"/>
      <color indexed="9"/>
      <name val="Verdana"/>
      <family val="2"/>
    </font>
    <font>
      <sz val="10"/>
      <color indexed="8"/>
      <name val="Arial"/>
      <family val="2"/>
    </font>
    <font>
      <b/>
      <sz val="12"/>
      <color rgb="FF000000"/>
      <name val="Times New Roman"/>
      <family val="1"/>
    </font>
    <font>
      <u/>
      <sz val="10"/>
      <color theme="10"/>
      <name val="Verdana"/>
      <family val="2"/>
    </font>
    <font>
      <sz val="10"/>
      <color rgb="FFFF0000"/>
      <name val="Verdana"/>
      <family val="2"/>
    </font>
    <font>
      <b/>
      <sz val="10"/>
      <name val="Verdana"/>
      <family val="2"/>
    </font>
    <font>
      <sz val="10"/>
      <color rgb="FF000000"/>
      <name val="Arial"/>
      <family val="2"/>
    </font>
    <font>
      <sz val="10"/>
      <color rgb="FF000000"/>
      <name val="Verdana"/>
      <family val="2"/>
    </font>
    <font>
      <sz val="10"/>
      <color rgb="FFC00000"/>
      <name val="Verdana"/>
      <family val="2"/>
    </font>
    <font>
      <sz val="9"/>
      <color indexed="10"/>
      <name val="Verdana"/>
      <family val="2"/>
    </font>
    <font>
      <sz val="16"/>
      <color indexed="56"/>
      <name val="Arial"/>
      <family val="2"/>
    </font>
    <font>
      <sz val="11"/>
      <name val="Verdana"/>
      <family val="2"/>
    </font>
    <font>
      <b/>
      <sz val="10"/>
      <color rgb="FF0000FF"/>
      <name val="Verdana"/>
      <family val="2"/>
    </font>
    <font>
      <b/>
      <sz val="10"/>
      <color rgb="FF0000FF"/>
      <name val="Arial"/>
      <family val="2"/>
    </font>
    <font>
      <b/>
      <sz val="16"/>
      <color indexed="56"/>
      <name val="Arial"/>
      <family val="2"/>
    </font>
    <font>
      <sz val="12"/>
      <name val="Arial"/>
      <family val="2"/>
    </font>
    <font>
      <sz val="14"/>
      <name val="Arial"/>
      <family val="2"/>
    </font>
    <font>
      <b/>
      <sz val="14"/>
      <name val="Arial"/>
      <family val="2"/>
    </font>
    <font>
      <u/>
      <sz val="14"/>
      <color theme="10"/>
      <name val="Verdana"/>
      <family val="2"/>
    </font>
    <font>
      <b/>
      <u/>
      <sz val="14"/>
      <name val="Arial"/>
      <family val="2"/>
    </font>
    <font>
      <b/>
      <sz val="12"/>
      <name val="Arial"/>
      <family val="2"/>
    </font>
    <font>
      <sz val="13"/>
      <name val="Arial"/>
      <family val="2"/>
    </font>
    <font>
      <b/>
      <u/>
      <sz val="12"/>
      <name val="Arial"/>
      <family val="2"/>
    </font>
    <font>
      <sz val="9.5"/>
      <name val="Arial"/>
      <family val="2"/>
    </font>
    <font>
      <sz val="12"/>
      <color rgb="FF000000"/>
      <name val="Arial"/>
      <family val="2"/>
    </font>
    <font>
      <sz val="13"/>
      <color rgb="FF000000"/>
      <name val="Arial"/>
      <family val="2"/>
    </font>
    <font>
      <sz val="10"/>
      <color rgb="FF000000"/>
      <name val="Times New Roman"/>
      <family val="1"/>
    </font>
    <font>
      <b/>
      <sz val="12"/>
      <color rgb="FF000000"/>
      <name val="Arial"/>
      <family val="2"/>
    </font>
    <font>
      <b/>
      <u/>
      <sz val="12"/>
      <color rgb="FF000000"/>
      <name val="Arial"/>
      <family val="2"/>
    </font>
    <font>
      <sz val="9.5"/>
      <color rgb="FF000000"/>
      <name val="Arial"/>
      <family val="2"/>
    </font>
    <font>
      <u/>
      <sz val="12"/>
      <color rgb="FF000000"/>
      <name val="Arial"/>
      <family val="2"/>
    </font>
    <font>
      <u/>
      <sz val="12"/>
      <name val="Arial"/>
      <family val="2"/>
    </font>
    <font>
      <sz val="7"/>
      <color rgb="FF000000"/>
      <name val="Arial"/>
      <family val="2"/>
    </font>
    <font>
      <sz val="12"/>
      <name val="Verdana"/>
      <family val="2"/>
    </font>
    <font>
      <sz val="10"/>
      <color rgb="FF000000"/>
      <name val="Times New Roman"/>
      <family val="2"/>
    </font>
    <font>
      <b/>
      <sz val="12"/>
      <name val="Verdana"/>
      <family val="2"/>
    </font>
    <font>
      <sz val="10"/>
      <color rgb="FF0000FF"/>
      <name val="Verdana"/>
      <family val="2"/>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C0C0C0"/>
        <bgColor rgb="FFC0C0C0"/>
      </patternFill>
    </fill>
    <fill>
      <patternFill patternType="solid">
        <fgColor rgb="FFC0C0C0"/>
        <bgColor indexed="64"/>
      </patternFill>
    </fill>
    <fill>
      <patternFill patternType="solid">
        <fgColor rgb="FFFFFF00"/>
        <bgColor indexed="64"/>
      </patternFill>
    </fill>
    <fill>
      <patternFill patternType="solid">
        <fgColor theme="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36" fillId="0" borderId="0"/>
    <xf numFmtId="0" fontId="38" fillId="0" borderId="0" applyNumberFormat="0" applyFill="0" applyBorder="0" applyAlignment="0" applyProtection="0"/>
    <xf numFmtId="0" fontId="1" fillId="0" borderId="0"/>
  </cellStyleXfs>
  <cellXfs count="257">
    <xf numFmtId="0" fontId="0" fillId="0" borderId="0" xfId="0"/>
    <xf numFmtId="0" fontId="9" fillId="2" borderId="0" xfId="0" applyFont="1" applyFill="1" applyProtection="1">
      <protection hidden="1"/>
    </xf>
    <xf numFmtId="0" fontId="6" fillId="2" borderId="0" xfId="0" applyFont="1" applyFill="1"/>
    <xf numFmtId="0" fontId="8" fillId="2" borderId="0" xfId="0" applyFont="1" applyFill="1"/>
    <xf numFmtId="0" fontId="8" fillId="2" borderId="0" xfId="0" applyFont="1" applyFill="1" applyAlignment="1">
      <alignment vertical="top" wrapText="1"/>
    </xf>
    <xf numFmtId="0" fontId="0" fillId="2" borderId="0" xfId="0" applyFill="1"/>
    <xf numFmtId="0" fontId="4" fillId="2" borderId="1" xfId="0" applyFont="1" applyFill="1" applyBorder="1"/>
    <xf numFmtId="0" fontId="4" fillId="2" borderId="2" xfId="0" applyFont="1" applyFill="1" applyBorder="1"/>
    <xf numFmtId="0" fontId="0" fillId="2" borderId="3" xfId="0" applyFill="1" applyBorder="1"/>
    <xf numFmtId="0" fontId="0" fillId="2" borderId="0" xfId="0" applyFill="1" applyAlignment="1">
      <alignment horizontal="left"/>
    </xf>
    <xf numFmtId="0" fontId="0" fillId="2" borderId="4" xfId="0" applyFill="1" applyBorder="1"/>
    <xf numFmtId="0" fontId="13" fillId="2" borderId="5" xfId="0" applyFont="1" applyFill="1" applyBorder="1"/>
    <xf numFmtId="0" fontId="5" fillId="2" borderId="0" xfId="0" applyFont="1" applyFill="1"/>
    <xf numFmtId="0" fontId="5" fillId="2" borderId="6" xfId="0" applyFont="1" applyFill="1" applyBorder="1"/>
    <xf numFmtId="0" fontId="0" fillId="2" borderId="5" xfId="0" applyFill="1" applyBorder="1"/>
    <xf numFmtId="0" fontId="0" fillId="2" borderId="6" xfId="0" applyFill="1" applyBorder="1"/>
    <xf numFmtId="0" fontId="11" fillId="2" borderId="1" xfId="0" applyFont="1" applyFill="1" applyBorder="1"/>
    <xf numFmtId="0" fontId="0" fillId="2" borderId="2" xfId="0" applyFill="1" applyBorder="1"/>
    <xf numFmtId="0" fontId="12" fillId="2" borderId="5" xfId="0" applyFont="1" applyFill="1" applyBorder="1"/>
    <xf numFmtId="0" fontId="0" fillId="2" borderId="0" xfId="0" applyFill="1" applyAlignment="1">
      <alignment horizontal="center"/>
    </xf>
    <xf numFmtId="0" fontId="0" fillId="2" borderId="7" xfId="0" applyFill="1" applyBorder="1" applyAlignment="1">
      <alignment horizontal="center"/>
    </xf>
    <xf numFmtId="0" fontId="0" fillId="2" borderId="7" xfId="0" applyFill="1" applyBorder="1"/>
    <xf numFmtId="0" fontId="0" fillId="2" borderId="8" xfId="0" applyFill="1" applyBorder="1"/>
    <xf numFmtId="0" fontId="7" fillId="2" borderId="0" xfId="0" applyFont="1" applyFill="1"/>
    <xf numFmtId="0" fontId="0" fillId="2" borderId="0" xfId="0" applyFill="1" applyAlignment="1">
      <alignment horizontal="center" wrapText="1"/>
    </xf>
    <xf numFmtId="0" fontId="4" fillId="2" borderId="0" xfId="0" applyFont="1" applyFill="1"/>
    <xf numFmtId="0" fontId="0" fillId="2" borderId="6" xfId="0" applyFill="1" applyBorder="1" applyAlignment="1">
      <alignment horizontal="right"/>
    </xf>
    <xf numFmtId="0" fontId="2" fillId="2" borderId="0" xfId="0" applyFont="1" applyFill="1" applyAlignment="1">
      <alignment horizontal="center"/>
    </xf>
    <xf numFmtId="0" fontId="2" fillId="3" borderId="0" xfId="0" applyFont="1" applyFill="1" applyAlignment="1">
      <alignment horizontal="center"/>
    </xf>
    <xf numFmtId="0" fontId="14" fillId="2" borderId="0" xfId="0" applyFont="1" applyFill="1"/>
    <xf numFmtId="0" fontId="3" fillId="3" borderId="0" xfId="0" quotePrefix="1" applyFont="1" applyFill="1"/>
    <xf numFmtId="0" fontId="8" fillId="2" borderId="2" xfId="0" applyFont="1" applyFill="1" applyBorder="1"/>
    <xf numFmtId="0" fontId="6" fillId="2" borderId="2" xfId="0" applyFont="1" applyFill="1" applyBorder="1"/>
    <xf numFmtId="0" fontId="0" fillId="2" borderId="4" xfId="0" applyFill="1" applyBorder="1" applyAlignment="1">
      <alignment horizontal="center"/>
    </xf>
    <xf numFmtId="0" fontId="3" fillId="2" borderId="8" xfId="0" applyFont="1" applyFill="1" applyBorder="1"/>
    <xf numFmtId="0" fontId="15" fillId="2" borderId="9" xfId="0" applyFont="1" applyFill="1" applyBorder="1"/>
    <xf numFmtId="0" fontId="15" fillId="2" borderId="0" xfId="0" applyFont="1" applyFill="1"/>
    <xf numFmtId="0" fontId="15" fillId="2" borderId="0" xfId="0" applyFont="1" applyFill="1" applyAlignment="1">
      <alignment horizontal="center"/>
    </xf>
    <xf numFmtId="0" fontId="15" fillId="2" borderId="13" xfId="0" quotePrefix="1" applyFont="1" applyFill="1" applyBorder="1"/>
    <xf numFmtId="0" fontId="15" fillId="2" borderId="14" xfId="0" applyFont="1" applyFill="1" applyBorder="1"/>
    <xf numFmtId="0" fontId="15" fillId="2" borderId="13" xfId="0" applyFont="1" applyFill="1" applyBorder="1"/>
    <xf numFmtId="0" fontId="15" fillId="2" borderId="15" xfId="0" quotePrefix="1" applyFont="1" applyFill="1" applyBorder="1"/>
    <xf numFmtId="0" fontId="15" fillId="2" borderId="15" xfId="0" applyFont="1" applyFill="1" applyBorder="1"/>
    <xf numFmtId="0" fontId="15" fillId="2" borderId="15" xfId="0" applyFont="1" applyFill="1" applyBorder="1" applyAlignment="1">
      <alignment horizontal="left"/>
    </xf>
    <xf numFmtId="0" fontId="15" fillId="2" borderId="16" xfId="0" applyFont="1" applyFill="1" applyBorder="1"/>
    <xf numFmtId="0" fontId="15" fillId="2" borderId="17" xfId="0" applyFont="1" applyFill="1" applyBorder="1"/>
    <xf numFmtId="0" fontId="3" fillId="2" borderId="7" xfId="0" applyFont="1" applyFill="1" applyBorder="1" applyAlignment="1">
      <alignment horizontal="left"/>
    </xf>
    <xf numFmtId="0" fontId="15" fillId="2" borderId="0" xfId="0" applyFont="1" applyFill="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15" fillId="2" borderId="9" xfId="0" quotePrefix="1" applyFont="1" applyFill="1" applyBorder="1"/>
    <xf numFmtId="0" fontId="15" fillId="2" borderId="9" xfId="0" applyFont="1" applyFill="1" applyBorder="1" applyAlignment="1">
      <alignment horizontal="left"/>
    </xf>
    <xf numFmtId="0" fontId="0" fillId="3" borderId="0" xfId="0" applyFill="1" applyAlignment="1">
      <alignment horizontal="center"/>
    </xf>
    <xf numFmtId="0" fontId="6" fillId="2" borderId="6" xfId="0" applyFont="1" applyFill="1" applyBorder="1"/>
    <xf numFmtId="0" fontId="12" fillId="2" borderId="0" xfId="0" applyFont="1" applyFill="1"/>
    <xf numFmtId="0" fontId="12" fillId="2" borderId="6" xfId="0" applyFont="1" applyFill="1" applyBorder="1"/>
    <xf numFmtId="0" fontId="0" fillId="2" borderId="7" xfId="0" applyFill="1" applyBorder="1" applyAlignment="1">
      <alignment horizontal="left" vertical="top"/>
    </xf>
    <xf numFmtId="0" fontId="0" fillId="2" borderId="6" xfId="0" applyFill="1" applyBorder="1" applyAlignment="1">
      <alignment vertical="top" wrapText="1"/>
    </xf>
    <xf numFmtId="0" fontId="16" fillId="2" borderId="0" xfId="0" applyFont="1" applyFill="1" applyAlignment="1">
      <alignment vertical="top"/>
    </xf>
    <xf numFmtId="0" fontId="0" fillId="2" borderId="1" xfId="0" applyFill="1" applyBorder="1"/>
    <xf numFmtId="0" fontId="0" fillId="3" borderId="0" xfId="0" applyFill="1" applyAlignment="1">
      <alignment horizontal="left"/>
    </xf>
    <xf numFmtId="0" fontId="0" fillId="3" borderId="0" xfId="0" applyFill="1"/>
    <xf numFmtId="0" fontId="4" fillId="2" borderId="6" xfId="0" applyFont="1" applyFill="1" applyBorder="1"/>
    <xf numFmtId="0" fontId="4" fillId="2" borderId="7" xfId="0" applyFont="1" applyFill="1" applyBorder="1" applyAlignment="1">
      <alignment vertical="top"/>
    </xf>
    <xf numFmtId="0" fontId="0" fillId="2" borderId="7" xfId="0" applyFill="1" applyBorder="1" applyAlignment="1">
      <alignment vertical="top"/>
    </xf>
    <xf numFmtId="3" fontId="15" fillId="2" borderId="18" xfId="0" applyNumberFormat="1" applyFont="1" applyFill="1" applyBorder="1"/>
    <xf numFmtId="0" fontId="0" fillId="3" borderId="7" xfId="0" applyFill="1" applyBorder="1" applyAlignment="1">
      <alignment horizontal="center"/>
    </xf>
    <xf numFmtId="0" fontId="0" fillId="3" borderId="8" xfId="0" applyFill="1" applyBorder="1" applyAlignment="1">
      <alignment horizontal="center"/>
    </xf>
    <xf numFmtId="0" fontId="22" fillId="2" borderId="22" xfId="0" applyFont="1" applyFill="1" applyBorder="1" applyAlignment="1">
      <alignment vertical="top"/>
    </xf>
    <xf numFmtId="0" fontId="23" fillId="2" borderId="22" xfId="0" applyFont="1" applyFill="1" applyBorder="1" applyAlignment="1">
      <alignment vertical="top"/>
    </xf>
    <xf numFmtId="0" fontId="24" fillId="2" borderId="5" xfId="0" applyFont="1" applyFill="1" applyBorder="1"/>
    <xf numFmtId="0" fontId="0" fillId="2" borderId="23" xfId="0" applyFill="1" applyBorder="1"/>
    <xf numFmtId="0" fontId="31" fillId="3" borderId="0" xfId="0" applyFont="1" applyFill="1" applyAlignment="1">
      <alignment horizontal="center"/>
    </xf>
    <xf numFmtId="0" fontId="31" fillId="2" borderId="24" xfId="0" applyFont="1" applyFill="1" applyBorder="1"/>
    <xf numFmtId="0" fontId="31" fillId="4" borderId="0" xfId="0" applyFont="1" applyFill="1" applyAlignment="1">
      <alignment horizontal="center"/>
    </xf>
    <xf numFmtId="0" fontId="33" fillId="2" borderId="0" xfId="0" applyFont="1" applyFill="1"/>
    <xf numFmtId="0" fontId="34" fillId="2" borderId="0" xfId="0" applyFont="1" applyFill="1"/>
    <xf numFmtId="0" fontId="35" fillId="2" borderId="0" xfId="0" applyFont="1" applyFill="1" applyProtection="1">
      <protection hidden="1"/>
    </xf>
    <xf numFmtId="0" fontId="4" fillId="2" borderId="7" xfId="0" applyFont="1" applyFill="1" applyBorder="1" applyAlignment="1">
      <alignment horizontal="right"/>
    </xf>
    <xf numFmtId="0" fontId="15" fillId="2" borderId="16" xfId="0" quotePrefix="1" applyFont="1" applyFill="1" applyBorder="1" applyAlignment="1">
      <alignment horizontal="left"/>
    </xf>
    <xf numFmtId="0" fontId="15" fillId="2" borderId="17" xfId="0" quotePrefix="1" applyFont="1" applyFill="1" applyBorder="1" applyAlignment="1">
      <alignment horizontal="left"/>
    </xf>
    <xf numFmtId="3" fontId="0" fillId="2" borderId="0" xfId="0" applyNumberFormat="1" applyFill="1" applyAlignment="1">
      <alignment horizontal="center"/>
    </xf>
    <xf numFmtId="0" fontId="37" fillId="5" borderId="9" xfId="0" applyFont="1" applyFill="1" applyBorder="1" applyAlignment="1">
      <alignment horizontal="center" vertical="center"/>
    </xf>
    <xf numFmtId="0" fontId="39" fillId="2" borderId="2" xfId="0" applyFont="1" applyFill="1" applyBorder="1" applyAlignment="1">
      <alignment horizontal="center" vertical="center"/>
    </xf>
    <xf numFmtId="0" fontId="41" fillId="0" borderId="31" xfId="3" applyFont="1" applyBorder="1" applyAlignment="1">
      <alignment vertical="center" wrapText="1"/>
    </xf>
    <xf numFmtId="0" fontId="2" fillId="0" borderId="0" xfId="0" applyFont="1"/>
    <xf numFmtId="0" fontId="41" fillId="0" borderId="32" xfId="3" applyFont="1" applyBorder="1" applyAlignment="1">
      <alignment vertical="center" wrapText="1"/>
    </xf>
    <xf numFmtId="0" fontId="2" fillId="0" borderId="9" xfId="0" applyFont="1" applyBorder="1"/>
    <xf numFmtId="0" fontId="42" fillId="0" borderId="9" xfId="3" applyFont="1" applyBorder="1" applyAlignment="1">
      <alignment vertical="center" wrapText="1"/>
    </xf>
    <xf numFmtId="0" fontId="37" fillId="6" borderId="9" xfId="0" applyFont="1" applyFill="1" applyBorder="1" applyAlignment="1">
      <alignment horizontal="center" vertical="center"/>
    </xf>
    <xf numFmtId="0" fontId="0" fillId="2" borderId="12" xfId="0" applyFill="1" applyBorder="1" applyAlignment="1">
      <alignment horizontal="left"/>
    </xf>
    <xf numFmtId="0" fontId="0" fillId="2" borderId="11" xfId="0" applyFill="1" applyBorder="1" applyAlignment="1">
      <alignment horizontal="left"/>
    </xf>
    <xf numFmtId="3" fontId="0" fillId="3" borderId="0" xfId="0" applyNumberFormat="1" applyFill="1" applyProtection="1">
      <protection locked="0"/>
    </xf>
    <xf numFmtId="3" fontId="0" fillId="3" borderId="0" xfId="0" applyNumberFormat="1" applyFill="1"/>
    <xf numFmtId="0" fontId="2" fillId="2" borderId="23" xfId="0" applyFont="1" applyFill="1" applyBorder="1" applyAlignment="1">
      <alignment horizontal="left"/>
    </xf>
    <xf numFmtId="0" fontId="2" fillId="2" borderId="6" xfId="0" applyFont="1" applyFill="1" applyBorder="1"/>
    <xf numFmtId="0" fontId="2" fillId="2" borderId="0" xfId="0" applyFont="1" applyFill="1"/>
    <xf numFmtId="0" fontId="43" fillId="2" borderId="6" xfId="0" applyFont="1" applyFill="1" applyBorder="1"/>
    <xf numFmtId="0" fontId="8" fillId="2" borderId="6" xfId="0" applyFont="1" applyFill="1" applyBorder="1"/>
    <xf numFmtId="0" fontId="2" fillId="2" borderId="15" xfId="0" applyFont="1" applyFill="1" applyBorder="1" applyAlignment="1">
      <alignment horizontal="left"/>
    </xf>
    <xf numFmtId="0" fontId="2" fillId="2" borderId="9" xfId="0" applyFont="1" applyFill="1" applyBorder="1" applyAlignment="1">
      <alignment horizontal="left"/>
    </xf>
    <xf numFmtId="0" fontId="2" fillId="0" borderId="10" xfId="0" applyFont="1" applyBorder="1"/>
    <xf numFmtId="0" fontId="0" fillId="0" borderId="0" xfId="0" applyAlignment="1">
      <alignment horizontal="left"/>
    </xf>
    <xf numFmtId="0" fontId="2" fillId="7" borderId="30" xfId="0" applyFont="1" applyFill="1" applyBorder="1" applyProtection="1">
      <protection locked="0"/>
    </xf>
    <xf numFmtId="0" fontId="0" fillId="7" borderId="36" xfId="0" applyFill="1" applyBorder="1" applyProtection="1">
      <protection locked="0"/>
    </xf>
    <xf numFmtId="0" fontId="0" fillId="7" borderId="30" xfId="0" applyFill="1" applyBorder="1" applyAlignment="1" applyProtection="1">
      <alignment horizontal="left"/>
      <protection locked="0"/>
    </xf>
    <xf numFmtId="3" fontId="0" fillId="7" borderId="30" xfId="0" applyNumberFormat="1" applyFill="1" applyBorder="1" applyProtection="1">
      <protection locked="0"/>
    </xf>
    <xf numFmtId="3" fontId="0" fillId="3" borderId="30" xfId="0" applyNumberFormat="1" applyFill="1" applyBorder="1"/>
    <xf numFmtId="0" fontId="0" fillId="0" borderId="30" xfId="0" applyBorder="1"/>
    <xf numFmtId="3" fontId="0" fillId="0" borderId="30" xfId="0" applyNumberFormat="1" applyBorder="1"/>
    <xf numFmtId="0" fontId="0" fillId="2" borderId="12" xfId="0" applyFill="1" applyBorder="1"/>
    <xf numFmtId="0" fontId="15" fillId="2" borderId="21" xfId="0" applyFont="1" applyFill="1" applyBorder="1"/>
    <xf numFmtId="3" fontId="15" fillId="7" borderId="30" xfId="0" applyNumberFormat="1" applyFont="1" applyFill="1" applyBorder="1" applyProtection="1">
      <protection locked="0"/>
    </xf>
    <xf numFmtId="0" fontId="15" fillId="2" borderId="23" xfId="0" applyFont="1" applyFill="1" applyBorder="1"/>
    <xf numFmtId="3" fontId="15" fillId="2" borderId="38" xfId="0" applyNumberFormat="1" applyFont="1" applyFill="1" applyBorder="1"/>
    <xf numFmtId="0" fontId="45" fillId="2" borderId="0" xfId="0" applyFont="1" applyFill="1"/>
    <xf numFmtId="14" fontId="0" fillId="7" borderId="0" xfId="0" applyNumberFormat="1" applyFill="1"/>
    <xf numFmtId="0" fontId="38" fillId="2" borderId="0" xfId="2" applyFill="1" applyProtection="1"/>
    <xf numFmtId="0" fontId="2" fillId="2" borderId="15" xfId="0" applyFont="1" applyFill="1" applyBorder="1"/>
    <xf numFmtId="0" fontId="2" fillId="2" borderId="9" xfId="0" applyFont="1" applyFill="1" applyBorder="1"/>
    <xf numFmtId="0" fontId="2" fillId="2" borderId="25" xfId="0" applyFont="1" applyFill="1" applyBorder="1"/>
    <xf numFmtId="0" fontId="2" fillId="2" borderId="11" xfId="0" applyFont="1" applyFill="1" applyBorder="1"/>
    <xf numFmtId="0" fontId="2" fillId="2" borderId="24" xfId="0" applyFont="1" applyFill="1" applyBorder="1"/>
    <xf numFmtId="0" fontId="46" fillId="2" borderId="0" xfId="0" applyFont="1" applyFill="1"/>
    <xf numFmtId="0" fontId="2" fillId="2" borderId="28" xfId="0" applyFont="1" applyFill="1" applyBorder="1"/>
    <xf numFmtId="0" fontId="0" fillId="8" borderId="0" xfId="0" applyFill="1"/>
    <xf numFmtId="0" fontId="47" fillId="2" borderId="0" xfId="0" applyFont="1" applyFill="1"/>
    <xf numFmtId="0" fontId="48" fillId="2" borderId="0" xfId="0" applyFont="1" applyFill="1"/>
    <xf numFmtId="0" fontId="0" fillId="2" borderId="11" xfId="0" applyFill="1" applyBorder="1"/>
    <xf numFmtId="0" fontId="49" fillId="2" borderId="0" xfId="0" applyFont="1" applyFill="1" applyAlignment="1">
      <alignment horizontal="center"/>
    </xf>
    <xf numFmtId="0" fontId="51" fillId="0" borderId="0" xfId="0" applyFont="1" applyAlignment="1">
      <alignment vertical="center"/>
    </xf>
    <xf numFmtId="0" fontId="51" fillId="0" borderId="0" xfId="0" applyFont="1" applyAlignment="1">
      <alignment horizontal="center" vertical="center"/>
    </xf>
    <xf numFmtId="0" fontId="53" fillId="0" borderId="0" xfId="2" applyFont="1" applyAlignment="1">
      <alignment horizontal="center" vertical="center"/>
    </xf>
    <xf numFmtId="0" fontId="51" fillId="0" borderId="0" xfId="0" applyFont="1" applyAlignment="1">
      <alignment horizontal="center" vertical="center" wrapText="1"/>
    </xf>
    <xf numFmtId="0" fontId="0" fillId="3" borderId="36" xfId="0" applyFill="1" applyBorder="1"/>
    <xf numFmtId="0" fontId="52" fillId="0" borderId="40" xfId="0" applyFont="1" applyBorder="1" applyAlignment="1">
      <alignment horizontal="center" vertical="center"/>
    </xf>
    <xf numFmtId="0" fontId="54" fillId="0" borderId="40" xfId="0" applyFont="1" applyBorder="1" applyAlignment="1">
      <alignment horizontal="center" vertical="center"/>
    </xf>
    <xf numFmtId="0" fontId="0" fillId="3" borderId="39" xfId="0" applyFill="1" applyBorder="1"/>
    <xf numFmtId="0" fontId="55" fillId="0" borderId="0" xfId="0" applyFont="1" applyAlignment="1">
      <alignment horizontal="left" vertical="center" wrapText="1"/>
    </xf>
    <xf numFmtId="0" fontId="56" fillId="0" borderId="0" xfId="0" applyFont="1" applyAlignment="1">
      <alignment vertical="center" wrapText="1"/>
    </xf>
    <xf numFmtId="0" fontId="55"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0" fillId="0" borderId="0" xfId="0" applyAlignment="1">
      <alignment vertical="center" wrapText="1"/>
    </xf>
    <xf numFmtId="0" fontId="58" fillId="0" borderId="0" xfId="0" applyFont="1" applyAlignment="1">
      <alignment horizontal="left" vertical="center" wrapText="1"/>
    </xf>
    <xf numFmtId="0" fontId="58" fillId="0" borderId="0" xfId="0" applyFont="1" applyAlignment="1">
      <alignment vertical="center" wrapText="1"/>
    </xf>
    <xf numFmtId="0" fontId="38" fillId="0" borderId="0" xfId="2" applyAlignment="1">
      <alignment horizontal="left" vertical="center" wrapText="1"/>
    </xf>
    <xf numFmtId="0" fontId="62" fillId="0" borderId="0" xfId="0" applyFont="1" applyAlignment="1">
      <alignment horizontal="left" vertical="center" wrapText="1"/>
    </xf>
    <xf numFmtId="0" fontId="60" fillId="0" borderId="0" xfId="0" applyFont="1" applyAlignment="1">
      <alignment vertical="center" wrapText="1"/>
    </xf>
    <xf numFmtId="0" fontId="59" fillId="0" borderId="0" xfId="0" applyFont="1" applyAlignment="1">
      <alignment horizontal="left" vertical="center" wrapText="1"/>
    </xf>
    <xf numFmtId="0" fontId="41" fillId="0" borderId="0" xfId="0" applyFont="1" applyAlignment="1">
      <alignment vertical="center" wrapText="1"/>
    </xf>
    <xf numFmtId="0" fontId="64" fillId="0" borderId="0" xfId="0" applyFont="1" applyAlignment="1">
      <alignment vertical="center" wrapText="1"/>
    </xf>
    <xf numFmtId="0" fontId="67" fillId="0" borderId="0" xfId="0" applyFont="1" applyAlignment="1">
      <alignment vertical="center" wrapText="1"/>
    </xf>
    <xf numFmtId="0" fontId="62" fillId="0" borderId="0" xfId="0" applyFont="1" applyAlignment="1">
      <alignment vertical="center" wrapText="1"/>
    </xf>
    <xf numFmtId="0" fontId="59" fillId="0" borderId="0" xfId="0" applyFont="1" applyAlignment="1">
      <alignment vertical="center" wrapText="1"/>
    </xf>
    <xf numFmtId="0" fontId="68" fillId="3" borderId="0" xfId="0" applyFont="1" applyFill="1"/>
    <xf numFmtId="0" fontId="69" fillId="0" borderId="0" xfId="0" applyFont="1" applyAlignment="1">
      <alignment horizontal="left" vertical="center" wrapText="1"/>
    </xf>
    <xf numFmtId="0" fontId="70" fillId="3" borderId="0" xfId="0" applyFont="1" applyFill="1"/>
    <xf numFmtId="0" fontId="49" fillId="2" borderId="0" xfId="0" applyFont="1" applyFill="1" applyAlignment="1">
      <alignment horizontal="center" wrapText="1"/>
    </xf>
    <xf numFmtId="0" fontId="2" fillId="0" borderId="0" xfId="0" applyFont="1" applyAlignment="1">
      <alignment shrinkToFit="1"/>
    </xf>
    <xf numFmtId="0" fontId="0" fillId="0" borderId="0" xfId="0" applyAlignment="1">
      <alignment horizontal="left" shrinkToFit="1"/>
    </xf>
    <xf numFmtId="0" fontId="0" fillId="0" borderId="0" xfId="0" applyAlignment="1">
      <alignment shrinkToFit="1"/>
    </xf>
    <xf numFmtId="0" fontId="71" fillId="0" borderId="0" xfId="0" applyFont="1" applyAlignment="1">
      <alignment horizontal="left" shrinkToFit="1"/>
    </xf>
    <xf numFmtId="0" fontId="2" fillId="0" borderId="0" xfId="0" applyFont="1" applyAlignment="1">
      <alignment horizontal="left" shrinkToFit="1"/>
    </xf>
    <xf numFmtId="0" fontId="2" fillId="0" borderId="0" xfId="0" quotePrefix="1" applyFont="1" applyAlignment="1">
      <alignment shrinkToFit="1"/>
    </xf>
    <xf numFmtId="0" fontId="40" fillId="3" borderId="0" xfId="0" applyFont="1" applyFill="1"/>
    <xf numFmtId="166" fontId="71" fillId="0" borderId="0" xfId="0" applyNumberFormat="1" applyFont="1" applyAlignment="1">
      <alignment horizontal="left" shrinkToFit="1"/>
    </xf>
    <xf numFmtId="0" fontId="2" fillId="2" borderId="0" xfId="0" applyFont="1" applyFill="1" applyAlignment="1">
      <alignment horizontal="left"/>
    </xf>
    <xf numFmtId="0" fontId="8" fillId="2" borderId="3" xfId="0" applyFont="1" applyFill="1" applyBorder="1"/>
    <xf numFmtId="0" fontId="8" fillId="2" borderId="7" xfId="0" applyFont="1" applyFill="1" applyBorder="1" applyAlignment="1">
      <alignment vertical="top" wrapText="1"/>
    </xf>
    <xf numFmtId="0" fontId="10" fillId="2" borderId="0" xfId="0" applyFont="1" applyFill="1"/>
    <xf numFmtId="0" fontId="2" fillId="2" borderId="5" xfId="0" applyFont="1" applyFill="1" applyBorder="1" applyAlignment="1">
      <alignment horizontal="left"/>
    </xf>
    <xf numFmtId="0" fontId="2" fillId="2" borderId="0" xfId="0" applyFont="1" applyFill="1" applyAlignment="1">
      <alignment wrapText="1"/>
    </xf>
    <xf numFmtId="0" fontId="2" fillId="2" borderId="6" xfId="0" applyFont="1" applyFill="1" applyBorder="1" applyAlignment="1">
      <alignment wrapText="1"/>
    </xf>
    <xf numFmtId="0" fontId="2" fillId="2" borderId="6" xfId="0" applyFont="1" applyFill="1" applyBorder="1" applyAlignment="1">
      <alignment horizontal="left" wrapText="1"/>
    </xf>
    <xf numFmtId="0" fontId="2" fillId="2" borderId="5" xfId="0" applyFont="1" applyFill="1" applyBorder="1"/>
    <xf numFmtId="165" fontId="2" fillId="2" borderId="0" xfId="0" applyNumberFormat="1" applyFont="1" applyFill="1"/>
    <xf numFmtId="0" fontId="2" fillId="7" borderId="30" xfId="0" applyFont="1" applyFill="1" applyBorder="1" applyAlignment="1" applyProtection="1">
      <alignment horizontal="center"/>
      <protection locked="0"/>
    </xf>
    <xf numFmtId="0" fontId="2" fillId="3" borderId="0" xfId="0" applyFont="1" applyFill="1" applyAlignment="1">
      <alignment horizontal="left" indent="10"/>
    </xf>
    <xf numFmtId="0" fontId="41" fillId="0" borderId="31" xfId="0" applyFont="1" applyBorder="1" applyAlignment="1">
      <alignment vertical="center" wrapText="1"/>
    </xf>
    <xf numFmtId="0" fontId="38" fillId="2" borderId="0" xfId="2" applyFill="1" applyAlignment="1" applyProtection="1">
      <alignment horizontal="left" indent="10"/>
    </xf>
    <xf numFmtId="0" fontId="46" fillId="2" borderId="0" xfId="0" applyFont="1" applyFill="1" applyAlignment="1">
      <alignment horizontal="left" indent="2"/>
    </xf>
    <xf numFmtId="0" fontId="2" fillId="2" borderId="0" xfId="0" applyFont="1" applyFill="1" applyAlignment="1">
      <alignment horizontal="left"/>
    </xf>
    <xf numFmtId="0" fontId="47" fillId="2" borderId="0" xfId="0" applyFont="1" applyFill="1"/>
    <xf numFmtId="0" fontId="0" fillId="0" borderId="37" xfId="0" applyBorder="1" applyAlignment="1">
      <alignment horizontal="center"/>
    </xf>
    <xf numFmtId="0" fontId="0" fillId="0" borderId="8" xfId="0" applyBorder="1" applyAlignment="1">
      <alignment horizontal="center"/>
    </xf>
    <xf numFmtId="0" fontId="47" fillId="2" borderId="26" xfId="0" applyFont="1" applyFill="1" applyBorder="1"/>
    <xf numFmtId="0" fontId="47" fillId="2" borderId="27" xfId="0" applyFont="1" applyFill="1" applyBorder="1"/>
    <xf numFmtId="0" fontId="38" fillId="7" borderId="33" xfId="2" applyFill="1" applyBorder="1" applyAlignment="1" applyProtection="1">
      <alignment horizontal="left"/>
      <protection locked="0"/>
    </xf>
    <xf numFmtId="0" fontId="38" fillId="7" borderId="34" xfId="2" applyFill="1" applyBorder="1" applyAlignment="1" applyProtection="1">
      <alignment horizontal="left"/>
      <protection locked="0"/>
    </xf>
    <xf numFmtId="0" fontId="38" fillId="7" borderId="35" xfId="2" applyFill="1" applyBorder="1" applyAlignment="1" applyProtection="1">
      <alignment horizontal="left"/>
      <protection locked="0"/>
    </xf>
    <xf numFmtId="0" fontId="2" fillId="2" borderId="28" xfId="0" applyFont="1" applyFill="1" applyBorder="1"/>
    <xf numFmtId="0" fontId="2" fillId="2" borderId="29" xfId="0" applyFont="1" applyFill="1" applyBorder="1"/>
    <xf numFmtId="0" fontId="11" fillId="2" borderId="1" xfId="0" applyFont="1" applyFill="1" applyBorder="1" applyAlignment="1">
      <alignment horizontal="left"/>
    </xf>
    <xf numFmtId="0" fontId="11" fillId="2" borderId="2" xfId="0" applyFont="1" applyFill="1" applyBorder="1" applyAlignment="1">
      <alignment horizontal="left"/>
    </xf>
    <xf numFmtId="0" fontId="2" fillId="2" borderId="9" xfId="0" applyFont="1" applyFill="1" applyBorder="1" applyAlignment="1">
      <alignment horizontal="left"/>
    </xf>
    <xf numFmtId="0" fontId="0" fillId="2" borderId="23" xfId="0" applyFill="1" applyBorder="1" applyAlignment="1">
      <alignment horizontal="left"/>
    </xf>
    <xf numFmtId="0" fontId="0" fillId="2" borderId="12" xfId="0" applyFill="1" applyBorder="1" applyAlignment="1">
      <alignment horizontal="left"/>
    </xf>
    <xf numFmtId="0" fontId="2" fillId="2" borderId="23" xfId="0" applyFont="1" applyFill="1" applyBorder="1" applyAlignment="1">
      <alignment horizontal="left"/>
    </xf>
    <xf numFmtId="0" fontId="0" fillId="2" borderId="11" xfId="0" applyFill="1" applyBorder="1" applyAlignment="1">
      <alignment horizontal="left"/>
    </xf>
    <xf numFmtId="0" fontId="38" fillId="2" borderId="0" xfId="2" applyFill="1" applyAlignment="1" applyProtection="1">
      <alignment horizontal="left" indent="2"/>
    </xf>
    <xf numFmtId="0" fontId="0" fillId="0" borderId="22" xfId="0" applyBorder="1"/>
    <xf numFmtId="0" fontId="0" fillId="0" borderId="12" xfId="0" applyBorder="1"/>
    <xf numFmtId="0" fontId="2" fillId="7" borderId="33" xfId="0" applyFont="1" applyFill="1" applyBorder="1" applyAlignment="1" applyProtection="1">
      <alignment horizontal="center"/>
      <protection locked="0"/>
    </xf>
    <xf numFmtId="0" fontId="0" fillId="7" borderId="35" xfId="0" applyFill="1" applyBorder="1" applyAlignment="1" applyProtection="1">
      <alignment horizontal="center"/>
      <protection locked="0"/>
    </xf>
    <xf numFmtId="0" fontId="0" fillId="2" borderId="0" xfId="0" applyFill="1"/>
    <xf numFmtId="0" fontId="38" fillId="2" borderId="0" xfId="2" applyFill="1" applyAlignment="1" applyProtection="1"/>
    <xf numFmtId="0" fontId="2" fillId="7" borderId="33" xfId="0" applyFont="1" applyFill="1" applyBorder="1" applyAlignment="1" applyProtection="1">
      <alignment horizontal="left"/>
      <protection locked="0"/>
    </xf>
    <xf numFmtId="0" fontId="0" fillId="7" borderId="34" xfId="0" applyFill="1" applyBorder="1" applyAlignment="1" applyProtection="1">
      <alignment horizontal="left"/>
      <protection locked="0"/>
    </xf>
    <xf numFmtId="0" fontId="0" fillId="7" borderId="35" xfId="0" applyFill="1" applyBorder="1" applyAlignment="1" applyProtection="1">
      <alignment horizontal="left"/>
      <protection locked="0"/>
    </xf>
    <xf numFmtId="0" fontId="2" fillId="0" borderId="23" xfId="0" applyFont="1" applyBorder="1" applyAlignment="1">
      <alignment horizontal="left"/>
    </xf>
    <xf numFmtId="0" fontId="0" fillId="0" borderId="12" xfId="0" applyBorder="1" applyAlignment="1">
      <alignment horizontal="left"/>
    </xf>
    <xf numFmtId="0" fontId="0" fillId="0" borderId="11" xfId="0" applyBorder="1" applyAlignment="1">
      <alignment horizontal="left"/>
    </xf>
    <xf numFmtId="0" fontId="11" fillId="2" borderId="1" xfId="0" applyFont="1" applyFill="1" applyBorder="1"/>
    <xf numFmtId="0" fontId="11" fillId="2" borderId="2" xfId="0" applyFont="1" applyFill="1" applyBorder="1"/>
    <xf numFmtId="0" fontId="0" fillId="2" borderId="5" xfId="0" applyFill="1" applyBorder="1" applyAlignment="1">
      <alignment horizontal="right"/>
    </xf>
    <xf numFmtId="0" fontId="0" fillId="2" borderId="0" xfId="0" applyFill="1" applyAlignment="1">
      <alignment horizontal="right"/>
    </xf>
    <xf numFmtId="0" fontId="0" fillId="2" borderId="0" xfId="0" applyFill="1" applyAlignment="1">
      <alignment horizontal="left"/>
    </xf>
    <xf numFmtId="0" fontId="0" fillId="7" borderId="33" xfId="0" applyFill="1" applyBorder="1" applyAlignment="1" applyProtection="1">
      <alignment horizontal="left"/>
      <protection locked="0"/>
    </xf>
    <xf numFmtId="0" fontId="47" fillId="2" borderId="0" xfId="0" applyFont="1" applyFill="1" applyAlignment="1">
      <alignment vertical="center"/>
    </xf>
    <xf numFmtId="0" fontId="11" fillId="2" borderId="5" xfId="0" applyFont="1" applyFill="1" applyBorder="1"/>
    <xf numFmtId="0" fontId="11" fillId="2" borderId="0" xfId="0" applyFont="1" applyFill="1"/>
    <xf numFmtId="14" fontId="2" fillId="2" borderId="0" xfId="0" applyNumberFormat="1" applyFont="1" applyFill="1" applyAlignment="1">
      <alignment vertical="center" wrapText="1"/>
    </xf>
    <xf numFmtId="0" fontId="32" fillId="2" borderId="0" xfId="0" applyFont="1" applyFill="1" applyAlignment="1">
      <alignment horizontal="left"/>
    </xf>
    <xf numFmtId="0" fontId="0" fillId="2" borderId="9" xfId="0" applyFill="1" applyBorder="1" applyAlignment="1">
      <alignment horizontal="left"/>
    </xf>
    <xf numFmtId="0" fontId="25" fillId="2" borderId="5" xfId="0" applyFont="1" applyFill="1" applyBorder="1" applyAlignment="1">
      <alignment horizontal="center"/>
    </xf>
    <xf numFmtId="0" fontId="25" fillId="2" borderId="0" xfId="0" applyFont="1" applyFill="1" applyAlignment="1">
      <alignment horizontal="center"/>
    </xf>
    <xf numFmtId="0" fontId="25" fillId="2" borderId="6" xfId="0" applyFont="1" applyFill="1" applyBorder="1" applyAlignment="1">
      <alignment horizontal="center"/>
    </xf>
    <xf numFmtId="0" fontId="26" fillId="2" borderId="5" xfId="0" applyFont="1" applyFill="1" applyBorder="1" applyAlignment="1">
      <alignment horizontal="center"/>
    </xf>
    <xf numFmtId="0" fontId="26" fillId="2" borderId="0" xfId="0" applyFont="1" applyFill="1" applyAlignment="1">
      <alignment horizontal="center"/>
    </xf>
    <xf numFmtId="0" fontId="26" fillId="2" borderId="6" xfId="0" applyFont="1" applyFill="1" applyBorder="1" applyAlignment="1">
      <alignment horizontal="center"/>
    </xf>
    <xf numFmtId="0" fontId="25" fillId="0" borderId="0" xfId="0" applyFont="1" applyAlignment="1">
      <alignment horizontal="left"/>
    </xf>
    <xf numFmtId="0" fontId="2" fillId="7" borderId="34" xfId="0" applyFont="1" applyFill="1" applyBorder="1" applyAlignment="1" applyProtection="1">
      <alignment horizontal="left"/>
      <protection locked="0"/>
    </xf>
    <xf numFmtId="0" fontId="2" fillId="7" borderId="35" xfId="0" applyFont="1" applyFill="1" applyBorder="1" applyAlignment="1" applyProtection="1">
      <alignment horizontal="left"/>
      <protection locked="0"/>
    </xf>
    <xf numFmtId="0" fontId="2" fillId="2" borderId="0" xfId="0" applyFont="1" applyFill="1" applyAlignment="1">
      <alignment wrapText="1"/>
    </xf>
    <xf numFmtId="0" fontId="0" fillId="0" borderId="10" xfId="0" applyBorder="1"/>
    <xf numFmtId="0" fontId="2" fillId="2" borderId="23" xfId="0" applyFont="1" applyFill="1" applyBorder="1" applyAlignment="1">
      <alignment horizontal="left" wrapText="1"/>
    </xf>
    <xf numFmtId="0" fontId="2" fillId="2" borderId="12" xfId="0" applyFont="1" applyFill="1" applyBorder="1" applyAlignment="1">
      <alignment horizontal="left" wrapText="1"/>
    </xf>
    <xf numFmtId="0" fontId="2" fillId="2" borderId="11" xfId="0" applyFont="1" applyFill="1" applyBorder="1" applyAlignment="1">
      <alignment horizontal="left" wrapText="1"/>
    </xf>
    <xf numFmtId="0" fontId="4" fillId="2" borderId="22" xfId="0" applyFont="1" applyFill="1" applyBorder="1" applyAlignment="1">
      <alignment horizontal="left" vertical="top"/>
    </xf>
    <xf numFmtId="0" fontId="2" fillId="7" borderId="1" xfId="0" applyFont="1" applyFill="1" applyBorder="1" applyAlignment="1" applyProtection="1">
      <alignment vertical="top" wrapText="1"/>
      <protection locked="0"/>
    </xf>
    <xf numFmtId="0" fontId="0" fillId="7" borderId="2" xfId="0" applyFill="1" applyBorder="1" applyAlignment="1" applyProtection="1">
      <alignment vertical="top" wrapText="1"/>
      <protection locked="0"/>
    </xf>
    <xf numFmtId="0" fontId="0" fillId="7" borderId="3" xfId="0" applyFill="1" applyBorder="1" applyAlignment="1" applyProtection="1">
      <alignment vertical="top" wrapText="1"/>
      <protection locked="0"/>
    </xf>
    <xf numFmtId="0" fontId="0" fillId="7" borderId="5"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6" xfId="0" applyFill="1" applyBorder="1" applyAlignment="1" applyProtection="1">
      <alignment vertical="top" wrapText="1"/>
      <protection locked="0"/>
    </xf>
    <xf numFmtId="0" fontId="0" fillId="7" borderId="4"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0" fillId="7" borderId="8" xfId="0" applyFill="1" applyBorder="1" applyAlignment="1" applyProtection="1">
      <alignment vertical="top" wrapText="1"/>
      <protection locked="0"/>
    </xf>
    <xf numFmtId="0" fontId="25" fillId="0" borderId="0" xfId="0" applyFont="1" applyAlignment="1">
      <alignment horizontal="center"/>
    </xf>
    <xf numFmtId="165" fontId="2" fillId="7" borderId="33" xfId="0" applyNumberFormat="1" applyFont="1" applyFill="1" applyBorder="1" applyAlignment="1" applyProtection="1">
      <alignment horizontal="left"/>
      <protection locked="0"/>
    </xf>
    <xf numFmtId="165" fontId="2" fillId="7" borderId="35" xfId="0" applyNumberFormat="1" applyFont="1" applyFill="1" applyBorder="1" applyAlignment="1" applyProtection="1">
      <alignment horizontal="left"/>
      <protection locked="0"/>
    </xf>
    <xf numFmtId="164" fontId="2" fillId="7" borderId="33" xfId="0" applyNumberFormat="1" applyFont="1" applyFill="1" applyBorder="1" applyAlignment="1" applyProtection="1">
      <alignment horizontal="left"/>
      <protection locked="0"/>
    </xf>
    <xf numFmtId="164" fontId="0" fillId="7" borderId="35" xfId="0" applyNumberFormat="1" applyFill="1" applyBorder="1" applyAlignment="1" applyProtection="1">
      <alignment horizontal="left"/>
      <protection locked="0"/>
    </xf>
    <xf numFmtId="0" fontId="4" fillId="2" borderId="0" xfId="0" applyFont="1" applyFill="1" applyAlignment="1">
      <alignment horizontal="right"/>
    </xf>
    <xf numFmtId="0" fontId="24" fillId="2" borderId="0" xfId="0" applyFont="1" applyFill="1" applyAlignment="1">
      <alignment horizontal="left"/>
    </xf>
    <xf numFmtId="0" fontId="24" fillId="2" borderId="6" xfId="0" applyFont="1" applyFill="1" applyBorder="1" applyAlignment="1">
      <alignment horizontal="left"/>
    </xf>
  </cellXfs>
  <cellStyles count="4">
    <cellStyle name="Hyperlink" xfId="2" builtinId="8"/>
    <cellStyle name="Normal" xfId="0" builtinId="0"/>
    <cellStyle name="Normal 2" xfId="1" xr:uid="{00000000-0005-0000-0000-000002000000}"/>
    <cellStyle name="Normal 3" xfId="3" xr:uid="{00000000-0005-0000-0000-00000300000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005DA2"/>
      <color rgb="FFC0C0C0"/>
      <color rgb="FF99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41</xdr:row>
      <xdr:rowOff>0</xdr:rowOff>
    </xdr:from>
    <xdr:to>
      <xdr:col>0</xdr:col>
      <xdr:colOff>600075</xdr:colOff>
      <xdr:row>41</xdr:row>
      <xdr:rowOff>142875</xdr:rowOff>
    </xdr:to>
    <xdr:sp macro="" textlink="">
      <xdr:nvSpPr>
        <xdr:cNvPr id="3084" name="Rectangle 12">
          <a:extLst>
            <a:ext uri="{FF2B5EF4-FFF2-40B4-BE49-F238E27FC236}">
              <a16:creationId xmlns:a16="http://schemas.microsoft.com/office/drawing/2014/main" id="{9C45CC2B-9E72-494A-A1DF-2D850CD4E921}"/>
            </a:ext>
          </a:extLst>
        </xdr:cNvPr>
        <xdr:cNvSpPr>
          <a:spLocks noChangeArrowheads="1"/>
        </xdr:cNvSpPr>
      </xdr:nvSpPr>
      <xdr:spPr bwMode="auto">
        <a:xfrm>
          <a:off x="457200" y="702945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2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0</xdr:row>
      <xdr:rowOff>47625</xdr:rowOff>
    </xdr:from>
    <xdr:to>
      <xdr:col>0</xdr:col>
      <xdr:colOff>1161160</xdr:colOff>
      <xdr:row>1</xdr:row>
      <xdr:rowOff>114300</xdr:rowOff>
    </xdr:to>
    <xdr:pic>
      <xdr:nvPicPr>
        <xdr:cNvPr id="5" name="Picture 4">
          <a:extLst>
            <a:ext uri="{FF2B5EF4-FFF2-40B4-BE49-F238E27FC236}">
              <a16:creationId xmlns:a16="http://schemas.microsoft.com/office/drawing/2014/main" id="{96D09128-4792-4A16-82E0-D235A6E19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16116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74084</xdr:colOff>
      <xdr:row>0</xdr:row>
      <xdr:rowOff>52916</xdr:rowOff>
    </xdr:from>
    <xdr:to>
      <xdr:col>3</xdr:col>
      <xdr:colOff>166327</xdr:colOff>
      <xdr:row>1</xdr:row>
      <xdr:rowOff>101599</xdr:rowOff>
    </xdr:to>
    <xdr:pic>
      <xdr:nvPicPr>
        <xdr:cNvPr id="3" name="Picture 2">
          <a:extLst>
            <a:ext uri="{FF2B5EF4-FFF2-40B4-BE49-F238E27FC236}">
              <a16:creationId xmlns:a16="http://schemas.microsoft.com/office/drawing/2014/main" id="{DE35F847-F2F7-413D-9ED3-507E4A8CC4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52916"/>
          <a:ext cx="1161160" cy="2286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istan.Ollar@forvis.com" TargetMode="External"/><Relationship Id="rId2" Type="http://schemas.openxmlformats.org/officeDocument/2006/relationships/hyperlink" Target="https://www.cms.gov/Regulations-and-Guidance/Administrative-Simplification/NationalProvIdentStand/index" TargetMode="External"/><Relationship Id="rId1" Type="http://schemas.openxmlformats.org/officeDocument/2006/relationships/hyperlink" Target="mailto:homehealthproviders@health.mo.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istan.Ollar@forvis.com" TargetMode="External"/><Relationship Id="rId1" Type="http://schemas.openxmlformats.org/officeDocument/2006/relationships/hyperlink" Target="mailto:homehealthannualreports@health.mo.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sheetPr>
  <dimension ref="A1:A119"/>
  <sheetViews>
    <sheetView showGridLines="0" tabSelected="1" workbookViewId="0">
      <selection activeCell="B1" sqref="B1"/>
    </sheetView>
  </sheetViews>
  <sheetFormatPr defaultColWidth="9" defaultRowHeight="12.75" x14ac:dyDescent="0.2"/>
  <cols>
    <col min="1" max="1" width="88.75" style="61" customWidth="1"/>
    <col min="2" max="16384" width="9" style="61"/>
  </cols>
  <sheetData>
    <row r="1" spans="1:1" x14ac:dyDescent="0.2">
      <c r="A1" s="178" t="s">
        <v>1156</v>
      </c>
    </row>
    <row r="2" spans="1:1" x14ac:dyDescent="0.2">
      <c r="A2" s="180" t="s">
        <v>1157</v>
      </c>
    </row>
    <row r="3" spans="1:1" x14ac:dyDescent="0.2">
      <c r="A3" s="60"/>
    </row>
    <row r="4" spans="1:1" x14ac:dyDescent="0.2">
      <c r="A4" s="60"/>
    </row>
    <row r="5" spans="1:1" ht="20.25" x14ac:dyDescent="0.3">
      <c r="A5" s="129" t="s">
        <v>0</v>
      </c>
    </row>
    <row r="6" spans="1:1" ht="20.25" x14ac:dyDescent="0.3">
      <c r="A6" s="129" t="str">
        <f>TEXT(EndDate,"YYYY")&amp;" Home Health Annual Statistical Report"</f>
        <v>2023 Home Health Annual Statistical Report</v>
      </c>
    </row>
    <row r="7" spans="1:1" ht="20.25" x14ac:dyDescent="0.3">
      <c r="A7" s="129" t="s">
        <v>1</v>
      </c>
    </row>
    <row r="8" spans="1:1" x14ac:dyDescent="0.2">
      <c r="A8" s="60"/>
    </row>
    <row r="9" spans="1:1" ht="18" x14ac:dyDescent="0.2">
      <c r="A9" s="131" t="s">
        <v>2</v>
      </c>
    </row>
    <row r="10" spans="1:1" ht="18" x14ac:dyDescent="0.2">
      <c r="A10" s="131" t="s">
        <v>3</v>
      </c>
    </row>
    <row r="11" spans="1:1" ht="18" x14ac:dyDescent="0.2">
      <c r="A11" s="130"/>
    </row>
    <row r="12" spans="1:1" ht="18" x14ac:dyDescent="0.2">
      <c r="A12" s="131" t="s">
        <v>4</v>
      </c>
    </row>
    <row r="13" spans="1:1" ht="18" x14ac:dyDescent="0.2">
      <c r="A13" s="130"/>
    </row>
    <row r="14" spans="1:1" ht="18" x14ac:dyDescent="0.2">
      <c r="A14" s="131" t="str">
        <f>"Responses are DUE by "&amp;TEXT(EOMONTH(EndDate,2),"mmmm dd, yyyy")</f>
        <v>Responses are DUE by February 29, 2024</v>
      </c>
    </row>
    <row r="15" spans="1:1" ht="18" x14ac:dyDescent="0.2">
      <c r="A15" s="130"/>
    </row>
    <row r="16" spans="1:1" ht="18" x14ac:dyDescent="0.2">
      <c r="A16" s="131" t="str">
        <f>"Submit this "&amp;TEXT(EndDate,"YYYY")&amp;" Home Health Agency Annual Report electronically to:"</f>
        <v>Submit this 2023 Home Health Agency Annual Report electronically to:</v>
      </c>
    </row>
    <row r="17" spans="1:1" ht="18" x14ac:dyDescent="0.2">
      <c r="A17" s="132" t="s">
        <v>5</v>
      </c>
    </row>
    <row r="18" spans="1:1" ht="18" x14ac:dyDescent="0.2">
      <c r="A18" s="130"/>
    </row>
    <row r="19" spans="1:1" ht="49.5" customHeight="1" x14ac:dyDescent="0.2">
      <c r="A19" s="133" t="s">
        <v>6</v>
      </c>
    </row>
    <row r="20" spans="1:1" ht="15" customHeight="1" thickBot="1" x14ac:dyDescent="0.25"/>
    <row r="21" spans="1:1" x14ac:dyDescent="0.2">
      <c r="A21" s="134"/>
    </row>
    <row r="22" spans="1:1" ht="18" x14ac:dyDescent="0.2">
      <c r="A22" s="135" t="s">
        <v>7</v>
      </c>
    </row>
    <row r="23" spans="1:1" ht="18" x14ac:dyDescent="0.2">
      <c r="A23" s="136" t="s">
        <v>8</v>
      </c>
    </row>
    <row r="24" spans="1:1" ht="13.5" thickBot="1" x14ac:dyDescent="0.25">
      <c r="A24" s="137"/>
    </row>
    <row r="27" spans="1:1" s="129" customFormat="1" ht="40.5" x14ac:dyDescent="0.3">
      <c r="A27" s="158" t="s">
        <v>9</v>
      </c>
    </row>
    <row r="28" spans="1:1" ht="16.5" x14ac:dyDescent="0.2">
      <c r="A28" s="139"/>
    </row>
    <row r="29" spans="1:1" ht="47.25" x14ac:dyDescent="0.2">
      <c r="A29" s="140" t="s">
        <v>10</v>
      </c>
    </row>
    <row r="30" spans="1:1" ht="15.75" x14ac:dyDescent="0.2">
      <c r="A30" s="140"/>
    </row>
    <row r="31" spans="1:1" ht="45" x14ac:dyDescent="0.2">
      <c r="A31" s="142" t="s">
        <v>11</v>
      </c>
    </row>
    <row r="32" spans="1:1" ht="15.75" x14ac:dyDescent="0.2">
      <c r="A32" s="140"/>
    </row>
    <row r="33" spans="1:1" ht="30.75" x14ac:dyDescent="0.2">
      <c r="A33" s="142" t="s">
        <v>12</v>
      </c>
    </row>
    <row r="34" spans="1:1" ht="15" x14ac:dyDescent="0.2">
      <c r="A34" s="142"/>
    </row>
    <row r="35" spans="1:1" ht="30" x14ac:dyDescent="0.2">
      <c r="A35" s="142" t="s">
        <v>13</v>
      </c>
    </row>
    <row r="36" spans="1:1" ht="15" x14ac:dyDescent="0.2">
      <c r="A36" s="142"/>
    </row>
    <row r="37" spans="1:1" ht="15.75" x14ac:dyDescent="0.2">
      <c r="A37" s="140"/>
    </row>
    <row r="38" spans="1:1" s="165" customFormat="1" ht="15.75" x14ac:dyDescent="0.2">
      <c r="A38" s="138" t="s">
        <v>14</v>
      </c>
    </row>
    <row r="39" spans="1:1" s="165" customFormat="1" ht="15.75" x14ac:dyDescent="0.2">
      <c r="A39" s="138"/>
    </row>
    <row r="40" spans="1:1" s="165" customFormat="1" ht="15.75" x14ac:dyDescent="0.2">
      <c r="A40" s="138"/>
    </row>
    <row r="41" spans="1:1" ht="15" x14ac:dyDescent="0.2">
      <c r="A41" s="142"/>
    </row>
    <row r="42" spans="1:1" x14ac:dyDescent="0.2">
      <c r="A42" s="143"/>
    </row>
    <row r="43" spans="1:1" s="129" customFormat="1" ht="20.25" x14ac:dyDescent="0.3">
      <c r="A43" s="158" t="s">
        <v>15</v>
      </c>
    </row>
    <row r="44" spans="1:1" s="129" customFormat="1" ht="15.75" customHeight="1" x14ac:dyDescent="0.3">
      <c r="A44" s="158"/>
    </row>
    <row r="45" spans="1:1" ht="101.45" customHeight="1" x14ac:dyDescent="0.2">
      <c r="A45" s="138" t="s">
        <v>16</v>
      </c>
    </row>
    <row r="46" spans="1:1" x14ac:dyDescent="0.2">
      <c r="A46" s="144"/>
    </row>
    <row r="47" spans="1:1" ht="30.75" x14ac:dyDescent="0.2">
      <c r="A47" s="141" t="s">
        <v>17</v>
      </c>
    </row>
    <row r="48" spans="1:1" x14ac:dyDescent="0.2">
      <c r="A48" s="145"/>
    </row>
    <row r="49" spans="1:1" ht="30.75" x14ac:dyDescent="0.2">
      <c r="A49" s="142" t="s">
        <v>18</v>
      </c>
    </row>
    <row r="50" spans="1:1" ht="15" x14ac:dyDescent="0.2">
      <c r="A50" s="141"/>
    </row>
    <row r="51" spans="1:1" ht="30.75" x14ac:dyDescent="0.2">
      <c r="A51" s="141" t="s">
        <v>19</v>
      </c>
    </row>
    <row r="52" spans="1:1" x14ac:dyDescent="0.2">
      <c r="A52" s="146"/>
    </row>
    <row r="53" spans="1:1" ht="60.75" x14ac:dyDescent="0.2">
      <c r="A53" s="142" t="s">
        <v>20</v>
      </c>
    </row>
    <row r="54" spans="1:1" s="155" customFormat="1" ht="30" customHeight="1" x14ac:dyDescent="0.2">
      <c r="A54" s="146" t="s">
        <v>21</v>
      </c>
    </row>
    <row r="55" spans="1:1" customFormat="1" x14ac:dyDescent="0.2"/>
    <row r="56" spans="1:1" ht="15.75" x14ac:dyDescent="0.2">
      <c r="A56" s="153" t="s">
        <v>22</v>
      </c>
    </row>
    <row r="57" spans="1:1" ht="30.75" x14ac:dyDescent="0.2">
      <c r="A57" s="147" t="s">
        <v>23</v>
      </c>
    </row>
    <row r="58" spans="1:1" ht="16.5" x14ac:dyDescent="0.2">
      <c r="A58" s="148"/>
    </row>
    <row r="59" spans="1:1" ht="30.75" x14ac:dyDescent="0.2">
      <c r="A59" s="147" t="s">
        <v>24</v>
      </c>
    </row>
    <row r="60" spans="1:1" ht="16.5" x14ac:dyDescent="0.2">
      <c r="A60" s="148"/>
    </row>
    <row r="61" spans="1:1" ht="30.75" x14ac:dyDescent="0.2">
      <c r="A61" s="147" t="s">
        <v>25</v>
      </c>
    </row>
    <row r="62" spans="1:1" x14ac:dyDescent="0.2">
      <c r="A62" s="150"/>
    </row>
    <row r="63" spans="1:1" ht="63" x14ac:dyDescent="0.2">
      <c r="A63" s="149" t="s">
        <v>1186</v>
      </c>
    </row>
    <row r="64" spans="1:1" ht="15" x14ac:dyDescent="0.2">
      <c r="A64" s="149"/>
    </row>
    <row r="65" spans="1:1" ht="47.25" x14ac:dyDescent="0.2">
      <c r="A65" s="147" t="str">
        <f>"   - 12/31/"&amp;TEXT(EOMONTH(EndDate,-12),"yyyy")&amp;" Census - Insert the end of year census as reports on the prior year annual survey.  This number should be close to the number reported in line 2 - Census 01/01/"&amp;TEXT(EndDate,"yyyy")&amp;".  This is for information purposes only to assist with data comparison."</f>
        <v xml:space="preserve">   - 12/31/2022 Census - Insert the end of year census as reports on the prior year annual survey.  This number should be close to the number reported in line 2 - Census 01/01/2023.  This is for information purposes only to assist with data comparison.</v>
      </c>
    </row>
    <row r="66" spans="1:1" x14ac:dyDescent="0.2">
      <c r="A66" s="151"/>
    </row>
    <row r="67" spans="1:1" ht="60.75" x14ac:dyDescent="0.2">
      <c r="A67" s="149" t="s">
        <v>26</v>
      </c>
    </row>
    <row r="68" spans="1:1" ht="15" x14ac:dyDescent="0.2">
      <c r="A68" s="149"/>
    </row>
    <row r="69" spans="1:1" ht="60.75" x14ac:dyDescent="0.2">
      <c r="A69" s="149" t="s">
        <v>27</v>
      </c>
    </row>
    <row r="70" spans="1:1" x14ac:dyDescent="0.2">
      <c r="A70" s="150"/>
    </row>
    <row r="71" spans="1:1" ht="30.75" x14ac:dyDescent="0.2">
      <c r="A71" s="154" t="s">
        <v>28</v>
      </c>
    </row>
    <row r="72" spans="1:1" x14ac:dyDescent="0.2">
      <c r="A72" s="150"/>
    </row>
    <row r="73" spans="1:1" ht="30.75" x14ac:dyDescent="0.2">
      <c r="A73" s="156" t="s">
        <v>29</v>
      </c>
    </row>
    <row r="74" spans="1:1" x14ac:dyDescent="0.2">
      <c r="A74" s="152"/>
    </row>
    <row r="75" spans="1:1" x14ac:dyDescent="0.2">
      <c r="A75" s="150"/>
    </row>
    <row r="76" spans="1:1" x14ac:dyDescent="0.2">
      <c r="A76" s="150"/>
    </row>
    <row r="77" spans="1:1" x14ac:dyDescent="0.2">
      <c r="A77" s="150"/>
    </row>
    <row r="78" spans="1:1" s="129" customFormat="1" ht="20.25" x14ac:dyDescent="0.3">
      <c r="A78" s="158" t="s">
        <v>30</v>
      </c>
    </row>
    <row r="79" spans="1:1" s="129" customFormat="1" ht="15.75" customHeight="1" x14ac:dyDescent="0.3">
      <c r="A79" s="158"/>
    </row>
    <row r="80" spans="1:1" s="157" customFormat="1" ht="15.75" x14ac:dyDescent="0.2">
      <c r="A80" s="153" t="s">
        <v>31</v>
      </c>
    </row>
    <row r="81" spans="1:1" ht="108" x14ac:dyDescent="0.2">
      <c r="A81" s="149" t="s">
        <v>32</v>
      </c>
    </row>
    <row r="82" spans="1:1" ht="15" x14ac:dyDescent="0.2">
      <c r="A82" s="149"/>
    </row>
    <row r="83" spans="1:1" ht="45" x14ac:dyDescent="0.2">
      <c r="A83" s="149" t="str">
        <f>"12/31/"&amp;TEXT(EOMONTH(EndDate,-12),"yyyy")&amp;" CENSUS: Insert the end of prior year census as reported on the prior year annual survey. This number should be close to the number reported in line 2 – Census 01/01/"&amp;TEXT(EndDate,"yyyy")&amp;". This is for informational purposes only to assist with data comparison. "</f>
        <v xml:space="preserve">12/31/2022 CENSUS: Insert the end of prior year census as reported on the prior year annual survey. This number should be close to the number reported in line 2 – Census 01/01/2023. This is for informational purposes only to assist with data comparison. </v>
      </c>
    </row>
    <row r="84" spans="1:1" ht="16.5" x14ac:dyDescent="0.2">
      <c r="A84" s="148"/>
    </row>
    <row r="85" spans="1:1" s="157" customFormat="1" ht="15.75" x14ac:dyDescent="0.2">
      <c r="A85" s="153" t="s">
        <v>33</v>
      </c>
    </row>
    <row r="86" spans="1:1" ht="30.75" x14ac:dyDescent="0.2">
      <c r="A86" s="149" t="s">
        <v>34</v>
      </c>
    </row>
    <row r="87" spans="1:1" ht="16.5" x14ac:dyDescent="0.2">
      <c r="A87" s="148"/>
    </row>
    <row r="88" spans="1:1" s="157" customFormat="1" ht="15.75" x14ac:dyDescent="0.2">
      <c r="A88" s="153" t="s">
        <v>35</v>
      </c>
    </row>
    <row r="89" spans="1:1" ht="15" x14ac:dyDescent="0.2">
      <c r="A89" s="154" t="s">
        <v>36</v>
      </c>
    </row>
    <row r="90" spans="1:1" ht="68.25" customHeight="1" x14ac:dyDescent="0.2">
      <c r="A90" s="149" t="s">
        <v>37</v>
      </c>
    </row>
    <row r="91" spans="1:1" ht="16.5" x14ac:dyDescent="0.2">
      <c r="A91" s="148"/>
    </row>
    <row r="92" spans="1:1" ht="45" x14ac:dyDescent="0.2">
      <c r="A92" s="141" t="s">
        <v>38</v>
      </c>
    </row>
    <row r="93" spans="1:1" ht="16.5" x14ac:dyDescent="0.2">
      <c r="A93" s="148"/>
    </row>
    <row r="94" spans="1:1" s="157" customFormat="1" ht="15.75" x14ac:dyDescent="0.2">
      <c r="A94" s="153" t="s">
        <v>39</v>
      </c>
    </row>
    <row r="95" spans="1:1" ht="30" x14ac:dyDescent="0.2">
      <c r="A95" s="149" t="s">
        <v>40</v>
      </c>
    </row>
    <row r="96" spans="1:1" ht="15" x14ac:dyDescent="0.2">
      <c r="A96" s="154"/>
    </row>
    <row r="97" spans="1:1" s="157" customFormat="1" ht="15.75" x14ac:dyDescent="0.2">
      <c r="A97" s="153" t="s">
        <v>41</v>
      </c>
    </row>
    <row r="98" spans="1:1" ht="15" x14ac:dyDescent="0.2">
      <c r="A98" s="154" t="s">
        <v>42</v>
      </c>
    </row>
    <row r="99" spans="1:1" ht="37.9" customHeight="1" x14ac:dyDescent="0.2">
      <c r="A99" s="149" t="s">
        <v>43</v>
      </c>
    </row>
    <row r="100" spans="1:1" ht="15" x14ac:dyDescent="0.2">
      <c r="A100" s="149"/>
    </row>
    <row r="101" spans="1:1" ht="60" x14ac:dyDescent="0.2">
      <c r="A101" s="149" t="s">
        <v>44</v>
      </c>
    </row>
    <row r="102" spans="1:1" ht="15" x14ac:dyDescent="0.2">
      <c r="A102" s="149"/>
    </row>
    <row r="103" spans="1:1" s="157" customFormat="1" ht="15.75" x14ac:dyDescent="0.2">
      <c r="A103" s="153" t="s">
        <v>45</v>
      </c>
    </row>
    <row r="104" spans="1:1" ht="90" x14ac:dyDescent="0.2">
      <c r="A104" s="149" t="s">
        <v>46</v>
      </c>
    </row>
    <row r="105" spans="1:1" ht="16.5" x14ac:dyDescent="0.2">
      <c r="A105" s="148"/>
    </row>
    <row r="106" spans="1:1" s="157" customFormat="1" ht="15.75" x14ac:dyDescent="0.2">
      <c r="A106" s="153" t="s">
        <v>47</v>
      </c>
    </row>
    <row r="107" spans="1:1" ht="45" x14ac:dyDescent="0.2">
      <c r="A107" s="149" t="s">
        <v>48</v>
      </c>
    </row>
    <row r="108" spans="1:1" ht="16.5" x14ac:dyDescent="0.2">
      <c r="A108" s="148"/>
    </row>
    <row r="109" spans="1:1" s="157" customFormat="1" ht="15.75" x14ac:dyDescent="0.2">
      <c r="A109" s="153" t="s">
        <v>49</v>
      </c>
    </row>
    <row r="110" spans="1:1" ht="60" x14ac:dyDescent="0.2">
      <c r="A110" s="149" t="s">
        <v>50</v>
      </c>
    </row>
    <row r="111" spans="1:1" ht="16.5" x14ac:dyDescent="0.2">
      <c r="A111" s="148"/>
    </row>
    <row r="112" spans="1:1" s="157" customFormat="1" ht="15.75" x14ac:dyDescent="0.2">
      <c r="A112" s="153" t="s">
        <v>51</v>
      </c>
    </row>
    <row r="113" spans="1:1" ht="75" x14ac:dyDescent="0.2">
      <c r="A113" s="149" t="s">
        <v>52</v>
      </c>
    </row>
    <row r="114" spans="1:1" ht="16.5" x14ac:dyDescent="0.2">
      <c r="A114" s="148"/>
    </row>
    <row r="115" spans="1:1" s="157" customFormat="1" ht="15.75" x14ac:dyDescent="0.2">
      <c r="A115" s="153" t="s">
        <v>53</v>
      </c>
    </row>
    <row r="116" spans="1:1" ht="75.599999999999994" customHeight="1" x14ac:dyDescent="0.2">
      <c r="A116" s="149" t="s">
        <v>54</v>
      </c>
    </row>
    <row r="117" spans="1:1" ht="15" x14ac:dyDescent="0.2">
      <c r="A117" s="149"/>
    </row>
    <row r="118" spans="1:1" ht="15" x14ac:dyDescent="0.2">
      <c r="A118" s="149"/>
    </row>
    <row r="119" spans="1:1" ht="31.5" x14ac:dyDescent="0.2">
      <c r="A119" s="147" t="s">
        <v>55</v>
      </c>
    </row>
  </sheetData>
  <sheetProtection algorithmName="SHA-512" hashValue="DazGwLo2oS0hpDuZYQSCYITeLsbyn+NN1QwlkVVWet4Ng5M9q6SnQ8O+rBgLcaq35OFmE/Or9Ozgz+cxcylUdA==" saltValue="qOkUNCJ1V+X74Ff9kiraNg==" spinCount="100000" sheet="1" insertHyperlinks="0"/>
  <phoneticPr fontId="10" type="noConversion"/>
  <hyperlinks>
    <hyperlink ref="A17" r:id="rId1" display="mailto:homehealthproviders@health.mo.gov" xr:uid="{92E53DC2-15BB-4EA6-8BA0-720991ADE501}"/>
    <hyperlink ref="A54" r:id="rId2" xr:uid="{17F2913A-6C98-4265-AA75-FDBE2EA27705}"/>
    <hyperlink ref="A2" r:id="rId3" xr:uid="{4E36777E-EE22-453B-9B2A-F6890F8CAEF3}"/>
  </hyperlinks>
  <printOptions horizontalCentered="1"/>
  <pageMargins left="0.5" right="0.5" top="0.5" bottom="0.5" header="0.5" footer="0.5"/>
  <pageSetup orientation="portrait" r:id="rId4"/>
  <headerFooter alignWithMargins="0">
    <oddFooter>Page &amp;P of &amp;N</oddFooter>
  </headerFooter>
  <rowBreaks count="4" manualBreakCount="4">
    <brk id="26" max="16383" man="1"/>
    <brk id="52" max="16383" man="1"/>
    <brk id="77" max="16383" man="1"/>
    <brk id="100" max="16383"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O207"/>
  <sheetViews>
    <sheetView showGridLines="0" zoomScale="90" workbookViewId="0">
      <selection activeCell="J1" sqref="J1"/>
    </sheetView>
  </sheetViews>
  <sheetFormatPr defaultColWidth="9" defaultRowHeight="12.75" x14ac:dyDescent="0.2"/>
  <cols>
    <col min="1" max="1" width="0.875" style="5" customWidth="1"/>
    <col min="2" max="2" width="5.125" style="5" customWidth="1"/>
    <col min="3" max="3" width="8.875" style="5" customWidth="1"/>
    <col min="4" max="4" width="17.875" style="5" customWidth="1"/>
    <col min="5" max="5" width="11.875" style="5" customWidth="1"/>
    <col min="6" max="6" width="11.375" style="5" customWidth="1"/>
    <col min="7" max="7" width="12.125" style="5" customWidth="1"/>
    <col min="8" max="8" width="14.125" style="5" customWidth="1"/>
    <col min="9" max="9" width="11.875" style="5" customWidth="1"/>
    <col min="10" max="10" width="12" style="5" customWidth="1"/>
    <col min="11" max="11" width="15.5" style="5" customWidth="1"/>
    <col min="12" max="12" width="18.375" style="5" customWidth="1"/>
    <col min="13" max="13" width="11.375" style="5" customWidth="1"/>
    <col min="14" max="14" width="8.5" style="5" customWidth="1"/>
    <col min="15" max="15" width="9.25" style="5" customWidth="1"/>
    <col min="16" max="16384" width="9" style="5"/>
  </cols>
  <sheetData>
    <row r="1" spans="2:15" s="76" customFormat="1" ht="14.25" x14ac:dyDescent="0.2">
      <c r="B1" s="36"/>
      <c r="D1" s="181" t="s">
        <v>1156</v>
      </c>
      <c r="E1" s="123"/>
      <c r="F1" s="96"/>
      <c r="G1" s="96"/>
      <c r="H1" s="96"/>
      <c r="I1" s="36"/>
      <c r="J1" s="36"/>
      <c r="K1" s="36"/>
      <c r="L1" s="77" t="s">
        <v>56</v>
      </c>
      <c r="M1" s="36"/>
      <c r="N1" s="36"/>
      <c r="O1" s="36"/>
    </row>
    <row r="2" spans="2:15" s="76" customFormat="1" x14ac:dyDescent="0.2">
      <c r="B2" s="75"/>
      <c r="D2" s="200" t="s">
        <v>1157</v>
      </c>
      <c r="E2" s="200"/>
      <c r="F2" s="36"/>
      <c r="G2" s="36"/>
      <c r="H2" s="36"/>
      <c r="I2" s="36"/>
      <c r="J2" s="36"/>
      <c r="K2" s="77"/>
      <c r="L2" s="36"/>
      <c r="M2" s="36"/>
      <c r="N2" s="36"/>
      <c r="O2" s="36"/>
    </row>
    <row r="3" spans="2:15" s="76" customFormat="1" ht="12" x14ac:dyDescent="0.2">
      <c r="B3" s="75"/>
      <c r="C3" s="36"/>
      <c r="D3" s="36"/>
      <c r="E3" s="36"/>
      <c r="F3" s="36"/>
      <c r="G3" s="36"/>
      <c r="H3" s="36"/>
      <c r="I3" s="36"/>
      <c r="J3" s="36"/>
      <c r="K3" s="77"/>
      <c r="L3" s="36"/>
      <c r="M3" s="36"/>
      <c r="N3" s="36"/>
      <c r="O3" s="36"/>
    </row>
    <row r="4" spans="2:15" ht="14.25" x14ac:dyDescent="0.2">
      <c r="B4" s="123" t="str">
        <f>"This "&amp;TEXT(EndDate,"YYYY")&amp;" Home Health Agency Annual Statistical Report must be submitted by "&amp;TEXT(EOMONTH(EndDate,2),"mmmm dd, yyyy")&amp;" to:"</f>
        <v>This 2023 Home Health Agency Annual Statistical Report must be submitted by February 29, 2024 to:</v>
      </c>
    </row>
    <row r="5" spans="2:15" x14ac:dyDescent="0.2">
      <c r="B5" s="206" t="s">
        <v>5</v>
      </c>
      <c r="C5" s="206"/>
      <c r="D5" s="206"/>
      <c r="E5" s="206"/>
      <c r="J5" s="117"/>
    </row>
    <row r="7" spans="2:15" s="76" customFormat="1" ht="20.25" x14ac:dyDescent="0.3">
      <c r="B7" s="115" t="str">
        <f>"Missouri Alliance for Home Care "&amp;TEXT(EndDate,"YYYY")&amp;" Home Health Annual Statistical Report Data Entry"</f>
        <v>Missouri Alliance for Home Care 2023 Home Health Annual Statistical Report Data Entry</v>
      </c>
      <c r="C7" s="36"/>
      <c r="D7" s="36"/>
      <c r="E7" s="36"/>
      <c r="F7" s="36"/>
      <c r="G7" s="36"/>
      <c r="H7" s="36"/>
      <c r="I7" s="36"/>
      <c r="J7" s="36"/>
      <c r="K7" s="77"/>
      <c r="L7" s="36"/>
      <c r="M7" s="36"/>
      <c r="N7" s="36"/>
      <c r="O7" s="36"/>
    </row>
    <row r="8" spans="2:15" ht="15" customHeight="1" thickBot="1" x14ac:dyDescent="0.25">
      <c r="B8" s="205"/>
      <c r="C8" s="205"/>
      <c r="D8" s="72">
        <f>IF(MCRNUMBER="",NPINUMBER,MCRNUMBER)</f>
        <v>0</v>
      </c>
      <c r="E8" s="30"/>
    </row>
    <row r="9" spans="2:15" ht="15" customHeight="1" thickBot="1" x14ac:dyDescent="0.25">
      <c r="B9" s="183" t="s">
        <v>57</v>
      </c>
      <c r="C9" s="183"/>
      <c r="D9" s="207" t="s">
        <v>58</v>
      </c>
      <c r="E9" s="208"/>
      <c r="F9" s="208"/>
      <c r="G9" s="208"/>
      <c r="H9" s="209"/>
      <c r="J9" s="6" t="s">
        <v>59</v>
      </c>
      <c r="K9" s="7"/>
      <c r="L9" s="8"/>
    </row>
    <row r="10" spans="2:15" ht="15" customHeight="1" x14ac:dyDescent="0.2">
      <c r="B10" s="5" t="s">
        <v>60</v>
      </c>
      <c r="D10" s="101">
        <f>IF(D9&lt;&gt;"",VLOOKUP(D9,AgencyDB,2,FALSE),"")</f>
        <v>0</v>
      </c>
      <c r="E10" s="102"/>
      <c r="F10" s="102"/>
      <c r="G10" s="102"/>
      <c r="H10" s="102" t="s">
        <v>1</v>
      </c>
      <c r="J10" s="11" t="s">
        <v>61</v>
      </c>
      <c r="K10" s="12"/>
      <c r="L10" s="13"/>
    </row>
    <row r="11" spans="2:15" ht="15" customHeight="1" x14ac:dyDescent="0.2">
      <c r="B11" s="205" t="s">
        <v>62</v>
      </c>
      <c r="C11" s="205"/>
      <c r="D11" s="235">
        <f>IF(D9&lt;&gt;"",VLOOKUP(D9,AgencyDB,3,FALSE),"")</f>
        <v>0</v>
      </c>
      <c r="E11" s="235"/>
      <c r="F11" s="235"/>
      <c r="G11" s="235"/>
      <c r="H11" s="235"/>
      <c r="J11" s="120" t="s">
        <v>63</v>
      </c>
      <c r="K11" s="128"/>
      <c r="L11" s="48" t="str">
        <f>IF(AND(PHONE&lt;&gt;"",FAX&lt;&gt;"",EMAIL&lt;&gt;"",NPINUMBER&lt;&gt;"",BRANCHES&lt;&gt;"",AgencyType1&lt;&gt;"",AgencyBase1&lt;&gt;""),"OK","ERROR")</f>
        <v>ERROR</v>
      </c>
    </row>
    <row r="12" spans="2:15" ht="15" customHeight="1" thickBot="1" x14ac:dyDescent="0.25">
      <c r="B12" s="205" t="s">
        <v>64</v>
      </c>
      <c r="C12" s="205"/>
      <c r="D12" s="201">
        <f>IF(D9&lt;&gt;"",VLOOKUP(D9,AgencyDB,4,FALSE),"")</f>
        <v>0</v>
      </c>
      <c r="E12" s="202"/>
      <c r="F12" s="202"/>
      <c r="G12" s="202"/>
      <c r="H12" s="202"/>
      <c r="J12" s="99" t="s">
        <v>65</v>
      </c>
      <c r="K12" s="100"/>
      <c r="L12" s="48" t="str">
        <f>IF(I1TOTAL&lt;=I3ATOTAL,"OK","ERROR")</f>
        <v>OK</v>
      </c>
    </row>
    <row r="13" spans="2:15" ht="15" customHeight="1" thickBot="1" x14ac:dyDescent="0.25">
      <c r="B13" s="183" t="s">
        <v>66</v>
      </c>
      <c r="C13" s="183"/>
      <c r="D13" s="103"/>
      <c r="E13" s="30" t="s">
        <v>67</v>
      </c>
      <c r="F13" s="61"/>
      <c r="H13" s="61"/>
      <c r="J13" s="118" t="s">
        <v>68</v>
      </c>
      <c r="K13" s="119"/>
      <c r="L13" s="48" t="str">
        <f>IF(I3ATOTAL=I8YTOTAL,"OK","ERROR")</f>
        <v>OK</v>
      </c>
    </row>
    <row r="14" spans="2:15" ht="15" customHeight="1" thickBot="1" x14ac:dyDescent="0.25">
      <c r="B14" s="183" t="s">
        <v>69</v>
      </c>
      <c r="C14" s="183"/>
      <c r="D14" s="104"/>
      <c r="E14" s="30" t="s">
        <v>67</v>
      </c>
      <c r="F14" s="61"/>
      <c r="H14" s="61"/>
      <c r="J14" s="120" t="s">
        <v>70</v>
      </c>
      <c r="K14" s="121"/>
      <c r="L14" s="48" t="str">
        <f>IF(I3ATOTAL=I9HTOTAL,"OK","ERROR")</f>
        <v>OK</v>
      </c>
    </row>
    <row r="15" spans="2:15" ht="15" customHeight="1" thickBot="1" x14ac:dyDescent="0.25">
      <c r="B15" s="183" t="s">
        <v>71</v>
      </c>
      <c r="C15" s="183"/>
      <c r="D15" s="188"/>
      <c r="E15" s="189"/>
      <c r="F15" s="189"/>
      <c r="G15" s="189"/>
      <c r="H15" s="190"/>
      <c r="J15" s="120" t="s">
        <v>72</v>
      </c>
      <c r="K15" s="121"/>
      <c r="L15" s="48" t="str">
        <f>IF(I3ATOTAL=CNTYTOT,"OK","ERROR")</f>
        <v>OK</v>
      </c>
    </row>
    <row r="16" spans="2:15" ht="15" customHeight="1" thickBot="1" x14ac:dyDescent="0.25">
      <c r="B16" s="183" t="s">
        <v>73</v>
      </c>
      <c r="C16" s="183"/>
      <c r="D16" s="105"/>
      <c r="E16" s="29"/>
      <c r="F16" s="29"/>
      <c r="J16" s="120" t="s">
        <v>74</v>
      </c>
      <c r="K16" s="121"/>
      <c r="L16" s="48" t="str">
        <f>IF(I3BTOTAL=I6GTOTAL,"OK","ERROR")</f>
        <v>OK</v>
      </c>
    </row>
    <row r="17" spans="2:12" ht="15" customHeight="1" thickBot="1" x14ac:dyDescent="0.25">
      <c r="G17" s="25"/>
      <c r="H17" s="25"/>
      <c r="J17" s="120" t="s">
        <v>75</v>
      </c>
      <c r="K17" s="121"/>
      <c r="L17" s="48" t="str">
        <f>IF(I8YTOTAL=I9HTOTAL,"OK","ERROR")</f>
        <v>OK</v>
      </c>
    </row>
    <row r="18" spans="2:12" ht="15" customHeight="1" thickBot="1" x14ac:dyDescent="0.25">
      <c r="B18" s="186" t="str">
        <f>"Number of Branches as of "&amp;TEXT(EndDate,"mm/dd/yyyy")</f>
        <v>Number of Branches as of 12/31/2023</v>
      </c>
      <c r="C18" s="187"/>
      <c r="D18" s="187"/>
      <c r="E18" s="187"/>
      <c r="F18" s="187"/>
      <c r="G18" s="203"/>
      <c r="H18" s="204"/>
      <c r="I18" s="12"/>
      <c r="J18" s="120" t="s">
        <v>76</v>
      </c>
      <c r="K18" s="121"/>
      <c r="L18" s="48" t="str">
        <f>IF(I8YTOTAL=CNTYTOT,"OK","ERROR")</f>
        <v>OK</v>
      </c>
    </row>
    <row r="19" spans="2:12" ht="15" customHeight="1" thickBot="1" x14ac:dyDescent="0.25">
      <c r="B19" s="191" t="s">
        <v>77</v>
      </c>
      <c r="C19" s="192"/>
      <c r="D19" s="192"/>
      <c r="E19" s="192"/>
      <c r="F19" s="73" t="str">
        <f>IF(ISNA(VLOOKUP(G19,CNTYCodesDB,2,FALSE)),"",VLOOKUP(G19,CNTYCodesDB,2,FALSE))</f>
        <v/>
      </c>
      <c r="G19" s="184">
        <f>IF(D9&lt;&gt;"",VLOOKUP(D9,AgencyDB,7,FALSE),"")</f>
        <v>0</v>
      </c>
      <c r="H19" s="185"/>
      <c r="J19" s="124" t="s">
        <v>78</v>
      </c>
      <c r="K19" s="122"/>
      <c r="L19" s="49" t="str">
        <f>IF(I9HTOTAL=CNTYTOT,"OK","ERROR")</f>
        <v>OK</v>
      </c>
    </row>
    <row r="20" spans="2:12" ht="15" customHeight="1" thickBot="1" x14ac:dyDescent="0.25">
      <c r="B20" s="9"/>
      <c r="C20" s="9"/>
      <c r="D20" s="9"/>
      <c r="E20" s="19"/>
      <c r="F20" s="9"/>
      <c r="G20" s="9"/>
    </row>
    <row r="21" spans="2:12" ht="15" customHeight="1" x14ac:dyDescent="0.2">
      <c r="B21" s="213" t="s">
        <v>79</v>
      </c>
      <c r="C21" s="214"/>
      <c r="D21" s="214"/>
      <c r="E21" s="214"/>
      <c r="F21" s="8"/>
      <c r="I21" s="27"/>
      <c r="J21" s="182"/>
      <c r="K21" s="182"/>
      <c r="L21" s="27"/>
    </row>
    <row r="22" spans="2:12" ht="15" customHeight="1" thickBot="1" x14ac:dyDescent="0.25">
      <c r="B22" s="18"/>
      <c r="F22" s="15"/>
      <c r="G22" s="215"/>
      <c r="H22" s="216"/>
      <c r="I22" s="27"/>
      <c r="J22" s="182"/>
      <c r="K22" s="182"/>
      <c r="L22" s="27"/>
    </row>
    <row r="23" spans="2:12" ht="15" customHeight="1" thickBot="1" x14ac:dyDescent="0.25">
      <c r="B23" s="14"/>
      <c r="C23" s="74" t="str">
        <f>IF(ISNA(VLOOKUP(D23,AgencyTypesDB,2,FALSE)),"",VLOOKUP(D23,AgencyTypesDB,2,FALSE))</f>
        <v/>
      </c>
      <c r="D23" s="218"/>
      <c r="E23" s="209"/>
      <c r="F23" s="53"/>
      <c r="G23" s="217"/>
      <c r="H23" s="217"/>
      <c r="I23" s="27"/>
      <c r="J23" s="182"/>
      <c r="K23" s="182"/>
      <c r="L23" s="27"/>
    </row>
    <row r="24" spans="2:12" ht="15" customHeight="1" thickBot="1" x14ac:dyDescent="0.25">
      <c r="B24" s="10"/>
      <c r="C24" s="21"/>
      <c r="D24" s="21"/>
      <c r="E24" s="21"/>
      <c r="F24" s="22"/>
      <c r="G24" s="223"/>
      <c r="H24" s="223"/>
      <c r="I24" s="28"/>
      <c r="J24" s="182"/>
      <c r="K24" s="182"/>
      <c r="L24" s="27"/>
    </row>
    <row r="25" spans="2:12" ht="15" customHeight="1" thickBot="1" x14ac:dyDescent="0.25">
      <c r="C25" s="52"/>
      <c r="E25" s="9"/>
      <c r="F25" s="19"/>
      <c r="G25" s="217"/>
      <c r="H25" s="217"/>
      <c r="I25" s="27"/>
      <c r="J25" s="182"/>
      <c r="K25" s="182"/>
      <c r="L25" s="27"/>
    </row>
    <row r="26" spans="2:12" ht="15" customHeight="1" x14ac:dyDescent="0.2">
      <c r="B26" s="193" t="s">
        <v>80</v>
      </c>
      <c r="C26" s="194"/>
      <c r="D26" s="194"/>
      <c r="E26" s="17"/>
      <c r="F26" s="168"/>
    </row>
    <row r="27" spans="2:12" ht="15" customHeight="1" thickBot="1" x14ac:dyDescent="0.25">
      <c r="B27" s="18"/>
      <c r="F27" s="98"/>
    </row>
    <row r="28" spans="2:12" ht="15" customHeight="1" thickBot="1" x14ac:dyDescent="0.25">
      <c r="B28" s="14"/>
      <c r="C28" s="72" t="str">
        <f>IF(ISNA(VLOOKUP(D28,AgencyBasedDB,2,FALSE)),"",VLOOKUP(D28,AgencyBasedDB,2,FALSE))</f>
        <v/>
      </c>
      <c r="D28" s="207"/>
      <c r="E28" s="209"/>
      <c r="F28" s="15"/>
    </row>
    <row r="29" spans="2:12" ht="15" customHeight="1" thickBot="1" x14ac:dyDescent="0.25">
      <c r="B29" s="10"/>
      <c r="C29" s="66"/>
      <c r="D29" s="21"/>
      <c r="E29" s="21"/>
      <c r="F29" s="67"/>
    </row>
    <row r="30" spans="2:12" ht="15" customHeight="1" x14ac:dyDescent="0.2">
      <c r="C30" s="52"/>
      <c r="F30" s="52"/>
      <c r="H30" s="2"/>
    </row>
    <row r="31" spans="2:12" ht="15" customHeight="1" thickBot="1" x14ac:dyDescent="0.25">
      <c r="C31" s="52"/>
      <c r="F31" s="52"/>
    </row>
    <row r="32" spans="2:12" x14ac:dyDescent="0.2">
      <c r="B32" s="16" t="s">
        <v>81</v>
      </c>
      <c r="C32" s="17"/>
      <c r="D32" s="17"/>
      <c r="E32" s="17"/>
      <c r="F32" s="17"/>
      <c r="G32" s="17"/>
      <c r="H32" s="17"/>
      <c r="I32" s="17"/>
      <c r="J32" s="8"/>
    </row>
    <row r="33" spans="2:11" ht="38.25" x14ac:dyDescent="0.2">
      <c r="B33" s="14"/>
      <c r="C33" s="23"/>
      <c r="E33" s="19" t="s">
        <v>82</v>
      </c>
      <c r="F33" s="24" t="s">
        <v>83</v>
      </c>
      <c r="G33" s="19" t="s">
        <v>84</v>
      </c>
      <c r="H33" s="19" t="s">
        <v>85</v>
      </c>
      <c r="I33" s="19" t="s">
        <v>86</v>
      </c>
      <c r="J33" s="62"/>
    </row>
    <row r="34" spans="2:11" ht="15" customHeight="1" thickBot="1" x14ac:dyDescent="0.25">
      <c r="B34" s="14"/>
      <c r="C34" s="126" t="s">
        <v>87</v>
      </c>
      <c r="D34" s="127"/>
      <c r="J34" s="15"/>
    </row>
    <row r="35" spans="2:11" ht="15" customHeight="1" thickBot="1" x14ac:dyDescent="0.25">
      <c r="B35" s="14"/>
      <c r="C35" s="219" t="s">
        <v>88</v>
      </c>
      <c r="D35" s="219"/>
      <c r="E35" s="106"/>
      <c r="F35" s="106"/>
      <c r="G35" s="106"/>
      <c r="H35" s="106"/>
      <c r="I35" s="107">
        <f>SUM(E35:H35)</f>
        <v>0</v>
      </c>
      <c r="J35" s="98"/>
    </row>
    <row r="36" spans="2:11" ht="15" customHeight="1" thickBot="1" x14ac:dyDescent="0.25">
      <c r="B36" s="14"/>
      <c r="C36" s="222" t="str">
        <f>TEXT(EOMONTH(EndDate,-12),"mm/dd/yyyy")&amp;" Census as reported on "&amp;TEXT(EOMONTH(EndDate,-12),"yyyy")&amp;" survey"</f>
        <v>12/31/2022 Census as reported on 2022 survey</v>
      </c>
      <c r="D36" s="222"/>
      <c r="E36" s="92"/>
      <c r="F36" s="92"/>
      <c r="G36" s="92"/>
      <c r="H36" s="92"/>
      <c r="I36" s="93"/>
      <c r="J36" s="98"/>
    </row>
    <row r="37" spans="2:11" ht="15" customHeight="1" thickBot="1" x14ac:dyDescent="0.25">
      <c r="B37" s="14"/>
      <c r="C37" s="222"/>
      <c r="D37" s="222"/>
      <c r="E37" s="106"/>
      <c r="F37" s="106"/>
      <c r="G37" s="106"/>
      <c r="H37" s="106"/>
      <c r="I37" s="107">
        <f>SUM(E37:H37)</f>
        <v>0</v>
      </c>
      <c r="J37" s="98"/>
    </row>
    <row r="38" spans="2:11" ht="9.75" customHeight="1" x14ac:dyDescent="0.2">
      <c r="B38" s="14"/>
      <c r="C38" s="222"/>
      <c r="D38" s="222"/>
      <c r="J38" s="53"/>
    </row>
    <row r="39" spans="2:11" ht="15" customHeight="1" thickBot="1" x14ac:dyDescent="0.25">
      <c r="B39" s="14"/>
      <c r="C39" s="126" t="s">
        <v>89</v>
      </c>
      <c r="E39" s="19"/>
      <c r="F39" s="24"/>
      <c r="G39" s="19"/>
      <c r="H39" s="19"/>
      <c r="I39" s="19"/>
      <c r="J39" s="62"/>
    </row>
    <row r="40" spans="2:11" ht="15" customHeight="1" thickBot="1" x14ac:dyDescent="0.25">
      <c r="B40" s="14"/>
      <c r="C40" s="182" t="str">
        <f>"2.  Census 01/01/"&amp;TEXT(EndDate,"yyyy")</f>
        <v>2.  Census 01/01/2023</v>
      </c>
      <c r="D40" s="217"/>
      <c r="E40" s="106"/>
      <c r="F40" s="106"/>
      <c r="G40" s="106"/>
      <c r="H40" s="106"/>
      <c r="I40" s="107">
        <f>SUM(E40:H40)</f>
        <v>0</v>
      </c>
      <c r="J40" s="98"/>
    </row>
    <row r="41" spans="2:11" ht="15" customHeight="1" thickBot="1" x14ac:dyDescent="0.25">
      <c r="B41" s="14"/>
      <c r="C41" s="217" t="s">
        <v>90</v>
      </c>
      <c r="D41" s="217"/>
      <c r="E41" s="106"/>
      <c r="F41" s="106"/>
      <c r="G41" s="106"/>
      <c r="H41" s="106"/>
      <c r="I41" s="107">
        <f>SUM(E41:H41)</f>
        <v>0</v>
      </c>
      <c r="J41" s="98"/>
    </row>
    <row r="42" spans="2:11" ht="15" customHeight="1" thickBot="1" x14ac:dyDescent="0.25">
      <c r="B42" s="14"/>
      <c r="C42" s="217" t="s">
        <v>91</v>
      </c>
      <c r="D42" s="217"/>
      <c r="E42" s="106"/>
      <c r="F42" s="106"/>
      <c r="G42" s="106"/>
      <c r="H42" s="106"/>
      <c r="I42" s="107">
        <f>SUM(E42:H42)</f>
        <v>0</v>
      </c>
      <c r="J42" s="98"/>
    </row>
    <row r="43" spans="2:11" ht="15" customHeight="1" thickBot="1" x14ac:dyDescent="0.25">
      <c r="B43" s="14"/>
      <c r="C43" s="182" t="str">
        <f>"4. Census "&amp;TEXT(EndDate,"mm/dd/yyyy")</f>
        <v>4. Census 12/31/2023</v>
      </c>
      <c r="D43" s="217"/>
      <c r="E43" s="108">
        <f>I2MCRPPS+I3AMCRPPS-I3BMCRPPS</f>
        <v>0</v>
      </c>
      <c r="F43" s="107">
        <f>I2MCRMC+I3AMCRMC-I3BMCRMC</f>
        <v>0</v>
      </c>
      <c r="G43" s="107">
        <f>I2MCD+I3AMCD-I3BMCD</f>
        <v>0</v>
      </c>
      <c r="H43" s="107">
        <f>I2OTHERS+I3AOTHERS-I3BOTHERS</f>
        <v>0</v>
      </c>
      <c r="I43" s="107">
        <f>SUM(E43:H43)</f>
        <v>0</v>
      </c>
      <c r="J43" s="98"/>
    </row>
    <row r="44" spans="2:11" ht="27.75" customHeight="1" thickBot="1" x14ac:dyDescent="0.25">
      <c r="B44" s="10"/>
      <c r="C44" s="63"/>
      <c r="D44" s="64"/>
      <c r="E44" s="169"/>
      <c r="F44" s="169"/>
      <c r="G44" s="169"/>
      <c r="H44" s="169"/>
      <c r="I44" s="169"/>
      <c r="J44" s="22"/>
    </row>
    <row r="45" spans="2:11" x14ac:dyDescent="0.2">
      <c r="B45" s="25"/>
      <c r="D45" s="3"/>
      <c r="E45" s="3"/>
      <c r="F45" s="3"/>
      <c r="G45" s="3"/>
      <c r="H45" s="2"/>
    </row>
    <row r="46" spans="2:11" ht="13.5" thickBot="1" x14ac:dyDescent="0.25">
      <c r="B46" s="25"/>
      <c r="D46" s="3"/>
      <c r="E46" s="3"/>
      <c r="F46" s="3"/>
      <c r="G46" s="3"/>
      <c r="H46" s="3"/>
      <c r="I46" s="3"/>
      <c r="J46" s="3"/>
    </row>
    <row r="47" spans="2:11" ht="13.5" thickBot="1" x14ac:dyDescent="0.25">
      <c r="B47" s="6"/>
      <c r="C47" s="17"/>
      <c r="D47" s="31"/>
      <c r="E47" s="31"/>
      <c r="F47" s="31"/>
      <c r="G47" s="31"/>
      <c r="H47" s="31"/>
      <c r="I47" s="31"/>
      <c r="J47" s="32"/>
      <c r="K47" s="8"/>
    </row>
    <row r="48" spans="2:11" ht="15" customHeight="1" thickBot="1" x14ac:dyDescent="0.25">
      <c r="B48" s="220" t="str">
        <f>"5.  Number of PDGM payment periods ended during the year 1/1/"&amp;TEXT(EndDate,"yyyy")&amp;" - "&amp;TEXT(EndDate,"mm/dd/yyyy")</f>
        <v>5.  Number of PDGM payment periods ended during the year 1/1/2023 - 12/31/2023</v>
      </c>
      <c r="C48" s="221"/>
      <c r="D48" s="221"/>
      <c r="E48" s="221"/>
      <c r="F48" s="221"/>
      <c r="G48" s="221"/>
      <c r="H48" s="221"/>
      <c r="J48" s="106"/>
      <c r="K48" s="15"/>
    </row>
    <row r="49" spans="2:11" ht="15" customHeight="1" thickBot="1" x14ac:dyDescent="0.25">
      <c r="B49" s="33"/>
      <c r="C49" s="20"/>
      <c r="D49" s="20"/>
      <c r="E49" s="20"/>
      <c r="F49" s="20"/>
      <c r="G49" s="20"/>
      <c r="H49" s="21"/>
      <c r="I49" s="21"/>
      <c r="J49" s="21"/>
      <c r="K49" s="22"/>
    </row>
    <row r="50" spans="2:11" ht="15" customHeight="1" x14ac:dyDescent="0.2">
      <c r="B50" s="19"/>
      <c r="C50" s="19"/>
      <c r="D50" s="19"/>
      <c r="E50" s="19"/>
      <c r="F50" s="19"/>
      <c r="G50" s="19"/>
    </row>
    <row r="51" spans="2:11" ht="15" customHeight="1" thickBot="1" x14ac:dyDescent="0.25">
      <c r="D51" s="1"/>
      <c r="E51" s="1"/>
      <c r="F51" s="1"/>
      <c r="G51" s="1"/>
      <c r="H51" s="1"/>
    </row>
    <row r="52" spans="2:11" ht="15" customHeight="1" x14ac:dyDescent="0.2">
      <c r="B52" s="213" t="s">
        <v>92</v>
      </c>
      <c r="C52" s="214"/>
      <c r="D52" s="214"/>
      <c r="E52" s="17"/>
      <c r="F52" s="17"/>
      <c r="G52" s="8"/>
    </row>
    <row r="53" spans="2:11" ht="15" customHeight="1" x14ac:dyDescent="0.2">
      <c r="B53" s="14"/>
      <c r="G53" s="15"/>
    </row>
    <row r="54" spans="2:11" ht="15" customHeight="1" thickBot="1" x14ac:dyDescent="0.25">
      <c r="B54" s="14"/>
      <c r="E54" s="19"/>
      <c r="F54" s="19" t="s">
        <v>93</v>
      </c>
      <c r="G54" s="15"/>
    </row>
    <row r="55" spans="2:11" ht="15" customHeight="1" thickBot="1" x14ac:dyDescent="0.25">
      <c r="B55" s="14"/>
      <c r="C55" s="196" t="s">
        <v>94</v>
      </c>
      <c r="D55" s="197"/>
      <c r="E55" s="197"/>
      <c r="F55" s="106"/>
      <c r="G55" s="15"/>
    </row>
    <row r="56" spans="2:11" ht="15" customHeight="1" thickBot="1" x14ac:dyDescent="0.25">
      <c r="B56" s="14"/>
      <c r="C56" s="196" t="s">
        <v>95</v>
      </c>
      <c r="D56" s="197"/>
      <c r="E56" s="197"/>
      <c r="F56" s="106"/>
      <c r="G56" s="15"/>
    </row>
    <row r="57" spans="2:11" ht="15" customHeight="1" thickBot="1" x14ac:dyDescent="0.25">
      <c r="B57" s="14"/>
      <c r="C57" s="196" t="s">
        <v>96</v>
      </c>
      <c r="D57" s="197"/>
      <c r="E57" s="197"/>
      <c r="F57" s="106"/>
      <c r="G57" s="15"/>
    </row>
    <row r="58" spans="2:11" ht="15" customHeight="1" thickBot="1" x14ac:dyDescent="0.25">
      <c r="B58" s="14"/>
      <c r="C58" s="196" t="s">
        <v>97</v>
      </c>
      <c r="D58" s="197"/>
      <c r="E58" s="197"/>
      <c r="F58" s="106"/>
      <c r="G58" s="15"/>
    </row>
    <row r="59" spans="2:11" ht="15" customHeight="1" thickBot="1" x14ac:dyDescent="0.25">
      <c r="B59" s="14"/>
      <c r="C59" s="196" t="s">
        <v>98</v>
      </c>
      <c r="D59" s="197"/>
      <c r="E59" s="197"/>
      <c r="F59" s="106"/>
      <c r="G59" s="15"/>
    </row>
    <row r="60" spans="2:11" ht="15" customHeight="1" thickBot="1" x14ac:dyDescent="0.25">
      <c r="B60" s="14"/>
      <c r="C60" s="196" t="s">
        <v>99</v>
      </c>
      <c r="D60" s="197"/>
      <c r="E60" s="197"/>
      <c r="F60" s="106"/>
      <c r="G60" s="15"/>
      <c r="H60" s="96"/>
    </row>
    <row r="61" spans="2:11" ht="15" customHeight="1" thickBot="1" x14ac:dyDescent="0.25">
      <c r="B61" s="14"/>
      <c r="C61" s="196" t="s">
        <v>100</v>
      </c>
      <c r="D61" s="197"/>
      <c r="E61" s="197"/>
      <c r="F61" s="107">
        <f>SUM(F55:F60)</f>
        <v>0</v>
      </c>
      <c r="G61" s="15"/>
    </row>
    <row r="62" spans="2:11" ht="15" customHeight="1" x14ac:dyDescent="0.2">
      <c r="B62" s="14"/>
      <c r="C62" s="239"/>
      <c r="D62" s="239"/>
      <c r="E62" s="239"/>
      <c r="F62" s="3"/>
      <c r="G62" s="15"/>
    </row>
    <row r="63" spans="2:11" ht="15" customHeight="1" thickBot="1" x14ac:dyDescent="0.25">
      <c r="B63" s="10"/>
      <c r="C63" s="21"/>
      <c r="D63" s="21"/>
      <c r="E63" s="21"/>
      <c r="F63" s="21"/>
      <c r="G63" s="22"/>
    </row>
    <row r="64" spans="2:11" ht="15" customHeight="1" x14ac:dyDescent="0.2"/>
    <row r="65" spans="2:11" ht="15" customHeight="1" thickBot="1" x14ac:dyDescent="0.25"/>
    <row r="66" spans="2:11" ht="15" customHeight="1" x14ac:dyDescent="0.2">
      <c r="B66" s="213" t="s">
        <v>101</v>
      </c>
      <c r="C66" s="214"/>
      <c r="D66" s="214"/>
      <c r="E66" s="214"/>
      <c r="F66" s="214"/>
      <c r="G66" s="17"/>
      <c r="H66" s="17"/>
      <c r="I66" s="17"/>
      <c r="J66" s="17"/>
      <c r="K66" s="8"/>
    </row>
    <row r="67" spans="2:11" ht="39" thickBot="1" x14ac:dyDescent="0.25">
      <c r="B67" s="14"/>
      <c r="E67" s="19" t="s">
        <v>82</v>
      </c>
      <c r="F67" s="24" t="s">
        <v>83</v>
      </c>
      <c r="G67" s="19" t="s">
        <v>84</v>
      </c>
      <c r="H67" s="19" t="s">
        <v>85</v>
      </c>
      <c r="I67" s="19" t="s">
        <v>86</v>
      </c>
      <c r="J67" s="25"/>
      <c r="K67" s="15"/>
    </row>
    <row r="68" spans="2:11" ht="15" customHeight="1" thickBot="1" x14ac:dyDescent="0.25">
      <c r="B68" s="14"/>
      <c r="C68" s="196" t="s">
        <v>102</v>
      </c>
      <c r="D68" s="197"/>
      <c r="E68" s="106"/>
      <c r="F68" s="106"/>
      <c r="G68" s="106"/>
      <c r="H68" s="106"/>
      <c r="I68" s="109">
        <f>SUM(E68:H68)</f>
        <v>0</v>
      </c>
      <c r="J68" s="3"/>
      <c r="K68" s="15"/>
    </row>
    <row r="69" spans="2:11" ht="15" customHeight="1" thickBot="1" x14ac:dyDescent="0.25">
      <c r="B69" s="14"/>
      <c r="C69" s="196" t="s">
        <v>103</v>
      </c>
      <c r="D69" s="199"/>
      <c r="E69" s="106"/>
      <c r="F69" s="106"/>
      <c r="G69" s="106"/>
      <c r="H69" s="106"/>
      <c r="I69" s="109">
        <f t="shared" ref="I69:I74" si="0">SUM(E69:H69)</f>
        <v>0</v>
      </c>
      <c r="J69" s="3"/>
      <c r="K69" s="15"/>
    </row>
    <row r="70" spans="2:11" ht="15" customHeight="1" thickBot="1" x14ac:dyDescent="0.25">
      <c r="B70" s="14"/>
      <c r="C70" s="196" t="s">
        <v>104</v>
      </c>
      <c r="D70" s="199"/>
      <c r="E70" s="106"/>
      <c r="F70" s="106"/>
      <c r="G70" s="106"/>
      <c r="H70" s="106"/>
      <c r="I70" s="109">
        <f t="shared" si="0"/>
        <v>0</v>
      </c>
      <c r="J70" s="3"/>
      <c r="K70" s="15"/>
    </row>
    <row r="71" spans="2:11" ht="15" customHeight="1" thickBot="1" x14ac:dyDescent="0.25">
      <c r="B71" s="14"/>
      <c r="C71" s="198" t="s">
        <v>105</v>
      </c>
      <c r="D71" s="199"/>
      <c r="E71" s="106"/>
      <c r="F71" s="106"/>
      <c r="G71" s="106"/>
      <c r="H71" s="106"/>
      <c r="I71" s="109">
        <f t="shared" si="0"/>
        <v>0</v>
      </c>
      <c r="J71" s="3"/>
      <c r="K71" s="15"/>
    </row>
    <row r="72" spans="2:11" ht="15" customHeight="1" thickBot="1" x14ac:dyDescent="0.25">
      <c r="B72" s="14"/>
      <c r="C72" s="196" t="s">
        <v>106</v>
      </c>
      <c r="D72" s="199"/>
      <c r="E72" s="106"/>
      <c r="F72" s="106"/>
      <c r="G72" s="106"/>
      <c r="H72" s="106"/>
      <c r="I72" s="109">
        <f t="shared" si="0"/>
        <v>0</v>
      </c>
      <c r="J72" s="3"/>
      <c r="K72" s="15"/>
    </row>
    <row r="73" spans="2:11" ht="15" customHeight="1" thickBot="1" x14ac:dyDescent="0.25">
      <c r="B73" s="14"/>
      <c r="C73" s="196" t="s">
        <v>107</v>
      </c>
      <c r="D73" s="199"/>
      <c r="E73" s="106"/>
      <c r="F73" s="106"/>
      <c r="G73" s="106"/>
      <c r="H73" s="106"/>
      <c r="I73" s="109">
        <f t="shared" si="0"/>
        <v>0</v>
      </c>
      <c r="J73" s="3"/>
      <c r="K73" s="15"/>
    </row>
    <row r="74" spans="2:11" ht="15" customHeight="1" thickBot="1" x14ac:dyDescent="0.25">
      <c r="B74" s="14"/>
      <c r="C74" s="196" t="s">
        <v>108</v>
      </c>
      <c r="D74" s="199"/>
      <c r="E74" s="106"/>
      <c r="F74" s="106"/>
      <c r="G74" s="106"/>
      <c r="H74" s="106"/>
      <c r="I74" s="109">
        <f t="shared" si="0"/>
        <v>0</v>
      </c>
      <c r="J74" s="3"/>
      <c r="K74" s="15"/>
    </row>
    <row r="75" spans="2:11" ht="15" customHeight="1" thickBot="1" x14ac:dyDescent="0.25">
      <c r="B75" s="14"/>
      <c r="C75" s="224" t="s">
        <v>109</v>
      </c>
      <c r="D75" s="196"/>
      <c r="E75" s="107">
        <f>SUM(E68:E74)</f>
        <v>0</v>
      </c>
      <c r="F75" s="107">
        <f>SUM(F68:F74)</f>
        <v>0</v>
      </c>
      <c r="G75" s="107">
        <f>SUM(G68:G74)</f>
        <v>0</v>
      </c>
      <c r="H75" s="107">
        <f>SUM(H68:H74)</f>
        <v>0</v>
      </c>
      <c r="I75" s="109">
        <f>SUM(I68:I74)</f>
        <v>0</v>
      </c>
      <c r="J75" s="3"/>
      <c r="K75" s="15"/>
    </row>
    <row r="76" spans="2:11" x14ac:dyDescent="0.2">
      <c r="B76" s="14"/>
      <c r="C76" s="69" t="s">
        <v>110</v>
      </c>
      <c r="D76" s="68"/>
      <c r="E76" s="4"/>
      <c r="F76" s="4"/>
      <c r="G76" s="4"/>
      <c r="H76" s="4"/>
      <c r="I76" s="4"/>
      <c r="J76" s="3"/>
      <c r="K76" s="15"/>
    </row>
    <row r="77" spans="2:11" ht="13.5" thickBot="1" x14ac:dyDescent="0.25">
      <c r="B77" s="10"/>
      <c r="C77" s="21"/>
      <c r="D77" s="21"/>
      <c r="E77" s="21"/>
      <c r="F77" s="21"/>
      <c r="G77" s="21"/>
      <c r="H77" s="21"/>
      <c r="I77" s="21"/>
      <c r="J77" s="21"/>
      <c r="K77" s="22"/>
    </row>
    <row r="79" spans="2:11" ht="13.5" thickBot="1" x14ac:dyDescent="0.25">
      <c r="I79" s="21"/>
    </row>
    <row r="80" spans="2:11" ht="15" customHeight="1" x14ac:dyDescent="0.2">
      <c r="B80" s="193" t="s">
        <v>111</v>
      </c>
      <c r="C80" s="194"/>
      <c r="D80" s="194"/>
      <c r="E80" s="194"/>
      <c r="F80" s="194"/>
      <c r="G80" s="194"/>
      <c r="H80" s="17"/>
      <c r="J80" s="17"/>
      <c r="K80" s="8"/>
    </row>
    <row r="81" spans="2:11" ht="15" customHeight="1" x14ac:dyDescent="0.2">
      <c r="B81" s="70" t="s">
        <v>112</v>
      </c>
      <c r="K81" s="97"/>
    </row>
    <row r="82" spans="2:11" ht="15" customHeight="1" thickBot="1" x14ac:dyDescent="0.25">
      <c r="B82" s="14"/>
      <c r="J82" s="5" t="s">
        <v>93</v>
      </c>
      <c r="K82" s="97"/>
    </row>
    <row r="83" spans="2:11" ht="15" customHeight="1" thickBot="1" x14ac:dyDescent="0.25">
      <c r="B83" s="14"/>
      <c r="C83" s="198" t="s">
        <v>113</v>
      </c>
      <c r="D83" s="197"/>
      <c r="E83" s="197"/>
      <c r="F83" s="197"/>
      <c r="G83" s="199"/>
      <c r="H83" s="195" t="s">
        <v>114</v>
      </c>
      <c r="I83" s="195"/>
      <c r="J83" s="106"/>
      <c r="K83" s="95"/>
    </row>
    <row r="84" spans="2:11" ht="15" customHeight="1" thickBot="1" x14ac:dyDescent="0.25">
      <c r="B84" s="14"/>
      <c r="C84" s="236" t="s">
        <v>115</v>
      </c>
      <c r="D84" s="237"/>
      <c r="E84" s="237"/>
      <c r="F84" s="237"/>
      <c r="G84" s="238"/>
      <c r="H84" s="195" t="s">
        <v>116</v>
      </c>
      <c r="I84" s="195"/>
      <c r="J84" s="106"/>
      <c r="K84" s="95"/>
    </row>
    <row r="85" spans="2:11" ht="15" customHeight="1" thickBot="1" x14ac:dyDescent="0.25">
      <c r="B85" s="14"/>
      <c r="C85" s="198" t="s">
        <v>117</v>
      </c>
      <c r="D85" s="197"/>
      <c r="E85" s="197"/>
      <c r="F85" s="197"/>
      <c r="G85" s="199"/>
      <c r="H85" s="195" t="s">
        <v>118</v>
      </c>
      <c r="I85" s="195"/>
      <c r="J85" s="106"/>
      <c r="K85" s="95"/>
    </row>
    <row r="86" spans="2:11" ht="15" customHeight="1" thickBot="1" x14ac:dyDescent="0.25">
      <c r="B86" s="14"/>
      <c r="C86" s="198" t="s">
        <v>119</v>
      </c>
      <c r="D86" s="197"/>
      <c r="E86" s="197"/>
      <c r="F86" s="197"/>
      <c r="G86" s="199"/>
      <c r="H86" s="195" t="s">
        <v>120</v>
      </c>
      <c r="I86" s="195"/>
      <c r="J86" s="106"/>
      <c r="K86" s="97"/>
    </row>
    <row r="87" spans="2:11" ht="15" customHeight="1" thickBot="1" x14ac:dyDescent="0.25">
      <c r="B87" s="14"/>
      <c r="C87" s="198" t="s">
        <v>121</v>
      </c>
      <c r="D87" s="197"/>
      <c r="E87" s="197"/>
      <c r="F87" s="197"/>
      <c r="G87" s="199"/>
      <c r="H87" s="195" t="s">
        <v>122</v>
      </c>
      <c r="I87" s="195"/>
      <c r="J87" s="106"/>
      <c r="K87" s="97"/>
    </row>
    <row r="88" spans="2:11" ht="15" customHeight="1" thickBot="1" x14ac:dyDescent="0.25">
      <c r="B88" s="14"/>
      <c r="C88" s="198" t="s">
        <v>123</v>
      </c>
      <c r="D88" s="197"/>
      <c r="E88" s="197"/>
      <c r="F88" s="197"/>
      <c r="G88" s="199"/>
      <c r="H88" s="195" t="s">
        <v>124</v>
      </c>
      <c r="I88" s="195"/>
      <c r="J88" s="106"/>
      <c r="K88" s="95"/>
    </row>
    <row r="89" spans="2:11" ht="15" customHeight="1" thickBot="1" x14ac:dyDescent="0.25">
      <c r="B89" s="14"/>
      <c r="C89" s="198" t="s">
        <v>125</v>
      </c>
      <c r="D89" s="197"/>
      <c r="E89" s="197"/>
      <c r="F89" s="197"/>
      <c r="G89" s="199"/>
      <c r="H89" s="195" t="s">
        <v>126</v>
      </c>
      <c r="I89" s="195"/>
      <c r="J89" s="106"/>
      <c r="K89" s="95"/>
    </row>
    <row r="90" spans="2:11" ht="15" customHeight="1" thickBot="1" x14ac:dyDescent="0.25">
      <c r="B90" s="14"/>
      <c r="C90" s="198" t="s">
        <v>127</v>
      </c>
      <c r="D90" s="197"/>
      <c r="E90" s="197"/>
      <c r="F90" s="197"/>
      <c r="G90" s="199"/>
      <c r="H90" s="195" t="s">
        <v>128</v>
      </c>
      <c r="I90" s="195"/>
      <c r="J90" s="106"/>
      <c r="K90" s="97"/>
    </row>
    <row r="91" spans="2:11" ht="15" customHeight="1" thickBot="1" x14ac:dyDescent="0.25">
      <c r="B91" s="14"/>
      <c r="C91" s="198" t="s">
        <v>129</v>
      </c>
      <c r="D91" s="197"/>
      <c r="E91" s="197"/>
      <c r="F91" s="197"/>
      <c r="G91" s="199"/>
      <c r="H91" s="195" t="s">
        <v>130</v>
      </c>
      <c r="I91" s="195"/>
      <c r="J91" s="106"/>
      <c r="K91" s="97"/>
    </row>
    <row r="92" spans="2:11" ht="15" customHeight="1" thickBot="1" x14ac:dyDescent="0.25">
      <c r="B92" s="14"/>
      <c r="C92" s="198" t="s">
        <v>131</v>
      </c>
      <c r="D92" s="197"/>
      <c r="E92" s="197"/>
      <c r="F92" s="197"/>
      <c r="G92" s="199"/>
      <c r="H92" s="195" t="s">
        <v>132</v>
      </c>
      <c r="I92" s="195"/>
      <c r="J92" s="106"/>
      <c r="K92" s="97"/>
    </row>
    <row r="93" spans="2:11" ht="15" customHeight="1" thickBot="1" x14ac:dyDescent="0.25">
      <c r="B93" s="14"/>
      <c r="C93" s="198" t="s">
        <v>133</v>
      </c>
      <c r="D93" s="197"/>
      <c r="E93" s="197"/>
      <c r="F93" s="197"/>
      <c r="G93" s="199"/>
      <c r="H93" s="195" t="s">
        <v>134</v>
      </c>
      <c r="I93" s="195"/>
      <c r="J93" s="106"/>
      <c r="K93" s="97"/>
    </row>
    <row r="94" spans="2:11" ht="15" customHeight="1" thickBot="1" x14ac:dyDescent="0.25">
      <c r="B94" s="14"/>
      <c r="C94" s="198" t="s">
        <v>135</v>
      </c>
      <c r="D94" s="197"/>
      <c r="E94" s="197"/>
      <c r="F94" s="197"/>
      <c r="G94" s="199"/>
      <c r="H94" s="195" t="s">
        <v>136</v>
      </c>
      <c r="I94" s="195"/>
      <c r="J94" s="106"/>
      <c r="K94" s="97"/>
    </row>
    <row r="95" spans="2:11" ht="15" customHeight="1" thickBot="1" x14ac:dyDescent="0.25">
      <c r="B95" s="14"/>
      <c r="C95" s="198" t="s">
        <v>137</v>
      </c>
      <c r="D95" s="197"/>
      <c r="E95" s="197"/>
      <c r="F95" s="197"/>
      <c r="G95" s="199"/>
      <c r="H95" s="195" t="s">
        <v>138</v>
      </c>
      <c r="I95" s="195"/>
      <c r="J95" s="106"/>
      <c r="K95" s="95"/>
    </row>
    <row r="96" spans="2:11" ht="15" customHeight="1" thickBot="1" x14ac:dyDescent="0.25">
      <c r="B96" s="14"/>
      <c r="C96" s="198" t="s">
        <v>139</v>
      </c>
      <c r="D96" s="197"/>
      <c r="E96" s="197"/>
      <c r="F96" s="197"/>
      <c r="G96" s="199"/>
      <c r="H96" s="195" t="s">
        <v>140</v>
      </c>
      <c r="I96" s="195"/>
      <c r="J96" s="106"/>
      <c r="K96" s="95"/>
    </row>
    <row r="97" spans="2:11" ht="15" customHeight="1" thickBot="1" x14ac:dyDescent="0.25">
      <c r="B97" s="14"/>
      <c r="C97" s="198" t="s">
        <v>141</v>
      </c>
      <c r="D97" s="197"/>
      <c r="E97" s="197"/>
      <c r="F97" s="197"/>
      <c r="G97" s="199"/>
      <c r="H97" s="195" t="s">
        <v>142</v>
      </c>
      <c r="I97" s="195"/>
      <c r="J97" s="106"/>
      <c r="K97" s="97"/>
    </row>
    <row r="98" spans="2:11" ht="15" customHeight="1" thickBot="1" x14ac:dyDescent="0.25">
      <c r="B98" s="14"/>
      <c r="C98" s="198" t="s">
        <v>143</v>
      </c>
      <c r="D98" s="197"/>
      <c r="E98" s="197"/>
      <c r="F98" s="197"/>
      <c r="G98" s="199"/>
      <c r="H98" s="195" t="s">
        <v>144</v>
      </c>
      <c r="I98" s="195"/>
      <c r="J98" s="106"/>
      <c r="K98" s="97"/>
    </row>
    <row r="99" spans="2:11" ht="15" customHeight="1" thickBot="1" x14ac:dyDescent="0.25">
      <c r="B99" s="14"/>
      <c r="C99" s="198" t="s">
        <v>145</v>
      </c>
      <c r="D99" s="197"/>
      <c r="E99" s="197"/>
      <c r="F99" s="197"/>
      <c r="G99" s="199"/>
      <c r="H99" s="195" t="s">
        <v>146</v>
      </c>
      <c r="I99" s="195"/>
      <c r="J99" s="106"/>
      <c r="K99" s="97"/>
    </row>
    <row r="100" spans="2:11" ht="15" customHeight="1" thickBot="1" x14ac:dyDescent="0.25">
      <c r="B100" s="14"/>
      <c r="C100" s="198" t="s">
        <v>147</v>
      </c>
      <c r="D100" s="197"/>
      <c r="E100" s="197"/>
      <c r="F100" s="197"/>
      <c r="G100" s="199"/>
      <c r="H100" s="195" t="s">
        <v>148</v>
      </c>
      <c r="I100" s="195"/>
      <c r="J100" s="106"/>
      <c r="K100" s="97"/>
    </row>
    <row r="101" spans="2:11" ht="15" customHeight="1" thickBot="1" x14ac:dyDescent="0.25">
      <c r="B101" s="14"/>
      <c r="C101" s="198" t="s">
        <v>149</v>
      </c>
      <c r="D101" s="197"/>
      <c r="E101" s="197"/>
      <c r="F101" s="197"/>
      <c r="G101" s="199"/>
      <c r="H101" s="195" t="s">
        <v>150</v>
      </c>
      <c r="I101" s="195"/>
      <c r="J101" s="106"/>
      <c r="K101" s="97"/>
    </row>
    <row r="102" spans="2:11" ht="15" customHeight="1" thickBot="1" x14ac:dyDescent="0.25">
      <c r="B102" s="14"/>
      <c r="C102" s="198" t="s">
        <v>151</v>
      </c>
      <c r="D102" s="197"/>
      <c r="E102" s="197"/>
      <c r="F102" s="197"/>
      <c r="G102" s="199"/>
      <c r="H102" s="195" t="s">
        <v>152</v>
      </c>
      <c r="I102" s="195"/>
      <c r="J102" s="106"/>
      <c r="K102" s="97"/>
    </row>
    <row r="103" spans="2:11" ht="15" customHeight="1" thickBot="1" x14ac:dyDescent="0.25">
      <c r="B103" s="14"/>
      <c r="C103" s="94" t="s">
        <v>153</v>
      </c>
      <c r="D103" s="90"/>
      <c r="E103" s="90"/>
      <c r="F103" s="90"/>
      <c r="G103" s="91"/>
      <c r="H103" s="195" t="s">
        <v>154</v>
      </c>
      <c r="I103" s="195"/>
      <c r="J103" s="106"/>
      <c r="K103" s="97"/>
    </row>
    <row r="104" spans="2:11" ht="15" customHeight="1" thickBot="1" x14ac:dyDescent="0.25">
      <c r="B104" s="14"/>
      <c r="C104" s="94" t="s">
        <v>155</v>
      </c>
      <c r="D104" s="90"/>
      <c r="E104" s="90"/>
      <c r="F104" s="90"/>
      <c r="G104" s="91"/>
      <c r="H104" s="195" t="s">
        <v>156</v>
      </c>
      <c r="I104" s="195"/>
      <c r="J104" s="106"/>
      <c r="K104" s="97"/>
    </row>
    <row r="105" spans="2:11" ht="15" customHeight="1" thickBot="1" x14ac:dyDescent="0.25">
      <c r="B105" s="14"/>
      <c r="C105" s="94" t="s">
        <v>157</v>
      </c>
      <c r="D105" s="90"/>
      <c r="E105" s="90"/>
      <c r="F105" s="90"/>
      <c r="G105" s="91"/>
      <c r="H105" s="195" t="s">
        <v>158</v>
      </c>
      <c r="I105" s="195"/>
      <c r="J105" s="106"/>
      <c r="K105" s="97"/>
    </row>
    <row r="106" spans="2:11" ht="15" customHeight="1" thickBot="1" x14ac:dyDescent="0.25">
      <c r="B106" s="14"/>
      <c r="C106" s="210" t="s">
        <v>159</v>
      </c>
      <c r="D106" s="211"/>
      <c r="E106" s="211"/>
      <c r="F106" s="211"/>
      <c r="G106" s="212"/>
      <c r="H106" s="195"/>
      <c r="I106" s="195"/>
      <c r="J106" s="106"/>
      <c r="K106" s="97"/>
    </row>
    <row r="107" spans="2:11" ht="15" customHeight="1" thickBot="1" x14ac:dyDescent="0.25">
      <c r="B107" s="14"/>
      <c r="C107" s="198" t="s">
        <v>160</v>
      </c>
      <c r="D107" s="197"/>
      <c r="E107" s="197"/>
      <c r="F107" s="197"/>
      <c r="G107" s="199"/>
      <c r="H107" s="195"/>
      <c r="I107" s="195"/>
      <c r="J107" s="107">
        <f>SUM(J83:J106)</f>
        <v>0</v>
      </c>
      <c r="K107" s="97"/>
    </row>
    <row r="108" spans="2:11" ht="15" customHeight="1" thickBot="1" x14ac:dyDescent="0.25">
      <c r="B108" s="10"/>
      <c r="C108" s="21"/>
      <c r="D108" s="21"/>
      <c r="E108" s="21"/>
      <c r="F108" s="21"/>
      <c r="G108" s="21"/>
      <c r="H108" s="21"/>
      <c r="I108" s="21"/>
      <c r="J108" s="21"/>
      <c r="K108" s="22"/>
    </row>
    <row r="109" spans="2:11" ht="15" customHeight="1" thickBot="1" x14ac:dyDescent="0.25"/>
    <row r="110" spans="2:11" ht="15" customHeight="1" x14ac:dyDescent="0.2">
      <c r="B110" s="193" t="s">
        <v>161</v>
      </c>
      <c r="C110" s="194"/>
      <c r="D110" s="194"/>
      <c r="E110" s="194"/>
      <c r="F110" s="8"/>
    </row>
    <row r="111" spans="2:11" ht="15" customHeight="1" x14ac:dyDescent="0.2">
      <c r="B111" s="18" t="s">
        <v>112</v>
      </c>
      <c r="F111" s="15"/>
    </row>
    <row r="112" spans="2:11" ht="15" customHeight="1" x14ac:dyDescent="0.2">
      <c r="B112" s="18"/>
      <c r="F112" s="15"/>
    </row>
    <row r="113" spans="2:14" ht="15" customHeight="1" thickBot="1" x14ac:dyDescent="0.25">
      <c r="B113" s="14"/>
      <c r="E113" s="5" t="s">
        <v>93</v>
      </c>
      <c r="F113" s="15"/>
    </row>
    <row r="114" spans="2:14" ht="15" customHeight="1" thickBot="1" x14ac:dyDescent="0.25">
      <c r="B114" s="14"/>
      <c r="C114" s="196" t="s">
        <v>162</v>
      </c>
      <c r="D114" s="197"/>
      <c r="E114" s="106"/>
      <c r="F114" s="15"/>
    </row>
    <row r="115" spans="2:14" ht="15" customHeight="1" thickBot="1" x14ac:dyDescent="0.25">
      <c r="B115" s="14"/>
      <c r="C115" s="196" t="s">
        <v>163</v>
      </c>
      <c r="D115" s="197"/>
      <c r="E115" s="106"/>
      <c r="F115" s="15"/>
    </row>
    <row r="116" spans="2:14" ht="15" customHeight="1" thickBot="1" x14ac:dyDescent="0.25">
      <c r="B116" s="14"/>
      <c r="C116" s="196" t="s">
        <v>164</v>
      </c>
      <c r="D116" s="197"/>
      <c r="E116" s="106"/>
      <c r="F116" s="15"/>
    </row>
    <row r="117" spans="2:14" ht="15" customHeight="1" thickBot="1" x14ac:dyDescent="0.25">
      <c r="B117" s="14"/>
      <c r="C117" s="196" t="s">
        <v>165</v>
      </c>
      <c r="D117" s="197"/>
      <c r="E117" s="106"/>
      <c r="F117" s="15"/>
    </row>
    <row r="118" spans="2:14" ht="15" customHeight="1" thickBot="1" x14ac:dyDescent="0.25">
      <c r="B118" s="14"/>
      <c r="C118" s="196" t="s">
        <v>166</v>
      </c>
      <c r="D118" s="197"/>
      <c r="E118" s="106"/>
      <c r="F118" s="15"/>
    </row>
    <row r="119" spans="2:14" ht="15" customHeight="1" thickBot="1" x14ac:dyDescent="0.25">
      <c r="B119" s="14"/>
      <c r="C119" s="196" t="s">
        <v>167</v>
      </c>
      <c r="D119" s="197"/>
      <c r="E119" s="106"/>
      <c r="F119" s="15"/>
    </row>
    <row r="120" spans="2:14" ht="15" customHeight="1" thickBot="1" x14ac:dyDescent="0.25">
      <c r="B120" s="14"/>
      <c r="C120" s="196" t="s">
        <v>168</v>
      </c>
      <c r="D120" s="197"/>
      <c r="E120" s="106"/>
      <c r="F120" s="15"/>
    </row>
    <row r="121" spans="2:14" ht="15" customHeight="1" thickBot="1" x14ac:dyDescent="0.25">
      <c r="B121" s="14"/>
      <c r="C121" s="71" t="s">
        <v>109</v>
      </c>
      <c r="D121" s="110"/>
      <c r="E121" s="107">
        <f>SUM(E114:E120)</f>
        <v>0</v>
      </c>
      <c r="F121" s="15"/>
    </row>
    <row r="122" spans="2:14" ht="15" customHeight="1" x14ac:dyDescent="0.2">
      <c r="B122" s="14"/>
      <c r="C122" s="255" t="s">
        <v>169</v>
      </c>
      <c r="D122" s="255"/>
      <c r="E122" s="255"/>
      <c r="F122" s="256"/>
      <c r="G122" s="170"/>
    </row>
    <row r="123" spans="2:14" ht="15" customHeight="1" thickBot="1" x14ac:dyDescent="0.25">
      <c r="B123" s="10"/>
      <c r="C123" s="21"/>
      <c r="D123" s="21"/>
      <c r="E123" s="21"/>
      <c r="F123" s="22"/>
    </row>
    <row r="124" spans="2:14" ht="15" customHeight="1" x14ac:dyDescent="0.2"/>
    <row r="125" spans="2:14" ht="15" customHeight="1" thickBot="1" x14ac:dyDescent="0.25"/>
    <row r="126" spans="2:14" ht="15" customHeight="1" x14ac:dyDescent="0.2">
      <c r="B126" s="193" t="s">
        <v>170</v>
      </c>
      <c r="C126" s="194"/>
      <c r="D126" s="194"/>
      <c r="E126" s="194"/>
      <c r="F126" s="194"/>
      <c r="G126" s="194"/>
      <c r="H126" s="17"/>
      <c r="I126" s="17"/>
      <c r="J126" s="17"/>
      <c r="K126" s="17"/>
      <c r="L126" s="17"/>
      <c r="M126" s="17"/>
      <c r="N126" s="8"/>
    </row>
    <row r="127" spans="2:14" ht="15" customHeight="1" thickBot="1" x14ac:dyDescent="0.25">
      <c r="B127" s="14"/>
      <c r="C127" s="36"/>
      <c r="D127" s="36"/>
      <c r="E127" s="37" t="s">
        <v>171</v>
      </c>
      <c r="F127" s="37"/>
      <c r="G127" s="36"/>
      <c r="H127" s="36"/>
      <c r="I127" s="37" t="s">
        <v>171</v>
      </c>
      <c r="J127" s="37"/>
      <c r="K127" s="36"/>
      <c r="L127" s="36"/>
      <c r="M127" s="37" t="s">
        <v>171</v>
      </c>
      <c r="N127" s="15"/>
    </row>
    <row r="128" spans="2:14" ht="15" customHeight="1" thickBot="1" x14ac:dyDescent="0.25">
      <c r="B128" s="14"/>
      <c r="C128" s="38" t="s">
        <v>172</v>
      </c>
      <c r="D128" s="111" t="s">
        <v>173</v>
      </c>
      <c r="E128" s="112"/>
      <c r="F128" s="36"/>
      <c r="G128" s="40" t="s">
        <v>174</v>
      </c>
      <c r="H128" s="39" t="s">
        <v>175</v>
      </c>
      <c r="I128" s="112"/>
      <c r="J128" s="36"/>
      <c r="K128" s="40" t="s">
        <v>176</v>
      </c>
      <c r="L128" s="39" t="s">
        <v>177</v>
      </c>
      <c r="M128" s="112"/>
      <c r="N128" s="15"/>
    </row>
    <row r="129" spans="2:14" ht="15" customHeight="1" thickBot="1" x14ac:dyDescent="0.25">
      <c r="B129" s="14"/>
      <c r="C129" s="41" t="s">
        <v>178</v>
      </c>
      <c r="D129" s="35" t="s">
        <v>179</v>
      </c>
      <c r="E129" s="112"/>
      <c r="F129" s="36"/>
      <c r="G129" s="42" t="s">
        <v>180</v>
      </c>
      <c r="H129" s="35" t="s">
        <v>181</v>
      </c>
      <c r="I129" s="112"/>
      <c r="J129" s="36"/>
      <c r="K129" s="42" t="s">
        <v>182</v>
      </c>
      <c r="L129" s="35" t="s">
        <v>183</v>
      </c>
      <c r="M129" s="112"/>
      <c r="N129" s="15"/>
    </row>
    <row r="130" spans="2:14" ht="15" customHeight="1" thickBot="1" x14ac:dyDescent="0.25">
      <c r="B130" s="14"/>
      <c r="C130" s="41" t="s">
        <v>184</v>
      </c>
      <c r="D130" s="35" t="s">
        <v>185</v>
      </c>
      <c r="E130" s="112"/>
      <c r="F130" s="36"/>
      <c r="G130" s="42" t="s">
        <v>186</v>
      </c>
      <c r="H130" s="35" t="s">
        <v>187</v>
      </c>
      <c r="I130" s="112"/>
      <c r="J130" s="36"/>
      <c r="K130" s="42" t="s">
        <v>188</v>
      </c>
      <c r="L130" s="35" t="s">
        <v>189</v>
      </c>
      <c r="M130" s="112"/>
      <c r="N130" s="15"/>
    </row>
    <row r="131" spans="2:14" ht="15" customHeight="1" thickBot="1" x14ac:dyDescent="0.25">
      <c r="B131" s="14"/>
      <c r="C131" s="41" t="s">
        <v>190</v>
      </c>
      <c r="D131" s="35" t="s">
        <v>191</v>
      </c>
      <c r="E131" s="112"/>
      <c r="F131" s="36"/>
      <c r="G131" s="42" t="s">
        <v>192</v>
      </c>
      <c r="H131" s="35" t="s">
        <v>193</v>
      </c>
      <c r="I131" s="112"/>
      <c r="J131" s="36"/>
      <c r="K131" s="42" t="s">
        <v>194</v>
      </c>
      <c r="L131" s="35" t="s">
        <v>195</v>
      </c>
      <c r="M131" s="112"/>
      <c r="N131" s="15"/>
    </row>
    <row r="132" spans="2:14" ht="15" customHeight="1" thickBot="1" x14ac:dyDescent="0.25">
      <c r="B132" s="14"/>
      <c r="C132" s="41" t="s">
        <v>196</v>
      </c>
      <c r="D132" s="35" t="s">
        <v>197</v>
      </c>
      <c r="E132" s="112"/>
      <c r="F132" s="36"/>
      <c r="G132" s="42" t="s">
        <v>198</v>
      </c>
      <c r="H132" s="35" t="s">
        <v>199</v>
      </c>
      <c r="I132" s="112"/>
      <c r="J132" s="36"/>
      <c r="K132" s="42" t="s">
        <v>200</v>
      </c>
      <c r="L132" s="35" t="s">
        <v>201</v>
      </c>
      <c r="M132" s="112"/>
      <c r="N132" s="15"/>
    </row>
    <row r="133" spans="2:14" ht="15" customHeight="1" thickBot="1" x14ac:dyDescent="0.25">
      <c r="B133" s="14"/>
      <c r="C133" s="41" t="s">
        <v>202</v>
      </c>
      <c r="D133" s="35" t="s">
        <v>203</v>
      </c>
      <c r="E133" s="112"/>
      <c r="F133" s="36"/>
      <c r="G133" s="42" t="s">
        <v>204</v>
      </c>
      <c r="H133" s="35" t="s">
        <v>205</v>
      </c>
      <c r="I133" s="112"/>
      <c r="J133" s="36"/>
      <c r="K133" s="42" t="s">
        <v>206</v>
      </c>
      <c r="L133" s="35" t="s">
        <v>207</v>
      </c>
      <c r="M133" s="112"/>
      <c r="N133" s="15"/>
    </row>
    <row r="134" spans="2:14" ht="15" customHeight="1" thickBot="1" x14ac:dyDescent="0.25">
      <c r="B134" s="14"/>
      <c r="C134" s="41" t="s">
        <v>208</v>
      </c>
      <c r="D134" s="35" t="s">
        <v>209</v>
      </c>
      <c r="E134" s="112"/>
      <c r="F134" s="36"/>
      <c r="G134" s="42" t="s">
        <v>210</v>
      </c>
      <c r="H134" s="35" t="s">
        <v>211</v>
      </c>
      <c r="I134" s="112"/>
      <c r="J134" s="36"/>
      <c r="K134" s="42" t="s">
        <v>212</v>
      </c>
      <c r="L134" s="35" t="s">
        <v>213</v>
      </c>
      <c r="M134" s="112"/>
      <c r="N134" s="15"/>
    </row>
    <row r="135" spans="2:14" ht="15" customHeight="1" thickBot="1" x14ac:dyDescent="0.25">
      <c r="B135" s="14"/>
      <c r="C135" s="41" t="s">
        <v>214</v>
      </c>
      <c r="D135" s="35" t="s">
        <v>215</v>
      </c>
      <c r="E135" s="112"/>
      <c r="F135" s="36"/>
      <c r="G135" s="42" t="s">
        <v>216</v>
      </c>
      <c r="H135" s="35" t="s">
        <v>217</v>
      </c>
      <c r="I135" s="112"/>
      <c r="J135" s="36"/>
      <c r="K135" s="42" t="s">
        <v>218</v>
      </c>
      <c r="L135" s="35" t="s">
        <v>219</v>
      </c>
      <c r="M135" s="112"/>
      <c r="N135" s="15"/>
    </row>
    <row r="136" spans="2:14" ht="15" customHeight="1" thickBot="1" x14ac:dyDescent="0.25">
      <c r="B136" s="14"/>
      <c r="C136" s="41" t="s">
        <v>220</v>
      </c>
      <c r="D136" s="35" t="s">
        <v>221</v>
      </c>
      <c r="E136" s="112"/>
      <c r="F136" s="36"/>
      <c r="G136" s="42" t="s">
        <v>222</v>
      </c>
      <c r="H136" s="35" t="s">
        <v>223</v>
      </c>
      <c r="I136" s="112"/>
      <c r="J136" s="36"/>
      <c r="K136" s="42" t="s">
        <v>224</v>
      </c>
      <c r="L136" s="35" t="s">
        <v>225</v>
      </c>
      <c r="M136" s="112"/>
      <c r="N136" s="15"/>
    </row>
    <row r="137" spans="2:14" ht="15" customHeight="1" thickBot="1" x14ac:dyDescent="0.25">
      <c r="B137" s="14"/>
      <c r="C137" s="42" t="s">
        <v>226</v>
      </c>
      <c r="D137" s="35" t="s">
        <v>227</v>
      </c>
      <c r="E137" s="112"/>
      <c r="F137" s="36"/>
      <c r="G137" s="42" t="s">
        <v>228</v>
      </c>
      <c r="H137" s="35" t="s">
        <v>229</v>
      </c>
      <c r="I137" s="112"/>
      <c r="J137" s="36"/>
      <c r="K137" s="42" t="s">
        <v>230</v>
      </c>
      <c r="L137" s="35" t="s">
        <v>231</v>
      </c>
      <c r="M137" s="112"/>
      <c r="N137" s="15"/>
    </row>
    <row r="138" spans="2:14" ht="15" customHeight="1" thickBot="1" x14ac:dyDescent="0.25">
      <c r="B138" s="14"/>
      <c r="C138" s="42" t="s">
        <v>232</v>
      </c>
      <c r="D138" s="35" t="s">
        <v>233</v>
      </c>
      <c r="E138" s="112"/>
      <c r="F138" s="36"/>
      <c r="G138" s="42" t="s">
        <v>234</v>
      </c>
      <c r="H138" s="35" t="s">
        <v>235</v>
      </c>
      <c r="I138" s="112"/>
      <c r="J138" s="36"/>
      <c r="K138" s="42" t="s">
        <v>236</v>
      </c>
      <c r="L138" s="35" t="s">
        <v>237</v>
      </c>
      <c r="M138" s="112"/>
      <c r="N138" s="15"/>
    </row>
    <row r="139" spans="2:14" ht="15" customHeight="1" thickBot="1" x14ac:dyDescent="0.25">
      <c r="B139" s="14"/>
      <c r="C139" s="42" t="s">
        <v>238</v>
      </c>
      <c r="D139" s="35" t="s">
        <v>239</v>
      </c>
      <c r="E139" s="112"/>
      <c r="F139" s="36"/>
      <c r="G139" s="42" t="s">
        <v>240</v>
      </c>
      <c r="H139" s="35" t="s">
        <v>241</v>
      </c>
      <c r="I139" s="112"/>
      <c r="J139" s="36"/>
      <c r="K139" s="42" t="s">
        <v>242</v>
      </c>
      <c r="L139" s="35" t="s">
        <v>243</v>
      </c>
      <c r="M139" s="112"/>
      <c r="N139" s="15"/>
    </row>
    <row r="140" spans="2:14" ht="15" customHeight="1" thickBot="1" x14ac:dyDescent="0.25">
      <c r="B140" s="14"/>
      <c r="C140" s="42" t="s">
        <v>244</v>
      </c>
      <c r="D140" s="35" t="s">
        <v>245</v>
      </c>
      <c r="E140" s="112"/>
      <c r="F140" s="36"/>
      <c r="G140" s="42" t="s">
        <v>246</v>
      </c>
      <c r="H140" s="35" t="s">
        <v>247</v>
      </c>
      <c r="I140" s="112"/>
      <c r="J140" s="36"/>
      <c r="K140" s="42" t="s">
        <v>248</v>
      </c>
      <c r="L140" s="35" t="s">
        <v>249</v>
      </c>
      <c r="M140" s="112"/>
      <c r="N140" s="15"/>
    </row>
    <row r="141" spans="2:14" ht="15" customHeight="1" thickBot="1" x14ac:dyDescent="0.25">
      <c r="B141" s="14"/>
      <c r="C141" s="42" t="s">
        <v>250</v>
      </c>
      <c r="D141" s="35" t="s">
        <v>251</v>
      </c>
      <c r="E141" s="112"/>
      <c r="F141" s="36"/>
      <c r="G141" s="42" t="s">
        <v>252</v>
      </c>
      <c r="H141" s="35" t="s">
        <v>253</v>
      </c>
      <c r="I141" s="112"/>
      <c r="J141" s="36"/>
      <c r="K141" s="42" t="s">
        <v>254</v>
      </c>
      <c r="L141" s="35" t="s">
        <v>255</v>
      </c>
      <c r="M141" s="112"/>
      <c r="N141" s="15"/>
    </row>
    <row r="142" spans="2:14" ht="15" customHeight="1" thickBot="1" x14ac:dyDescent="0.25">
      <c r="B142" s="14"/>
      <c r="C142" s="42" t="s">
        <v>256</v>
      </c>
      <c r="D142" s="35" t="s">
        <v>257</v>
      </c>
      <c r="E142" s="112"/>
      <c r="F142" s="36"/>
      <c r="G142" s="42" t="s">
        <v>258</v>
      </c>
      <c r="H142" s="35" t="s">
        <v>259</v>
      </c>
      <c r="I142" s="112"/>
      <c r="J142" s="36"/>
      <c r="K142" s="42" t="s">
        <v>260</v>
      </c>
      <c r="L142" s="35" t="s">
        <v>261</v>
      </c>
      <c r="M142" s="112"/>
      <c r="N142" s="15"/>
    </row>
    <row r="143" spans="2:14" ht="15" customHeight="1" thickBot="1" x14ac:dyDescent="0.25">
      <c r="B143" s="14"/>
      <c r="C143" s="42" t="s">
        <v>262</v>
      </c>
      <c r="D143" s="35" t="s">
        <v>263</v>
      </c>
      <c r="E143" s="112"/>
      <c r="F143" s="36"/>
      <c r="G143" s="42" t="s">
        <v>264</v>
      </c>
      <c r="H143" s="35" t="s">
        <v>265</v>
      </c>
      <c r="I143" s="112"/>
      <c r="J143" s="36"/>
      <c r="K143" s="42" t="s">
        <v>266</v>
      </c>
      <c r="L143" s="35" t="s">
        <v>267</v>
      </c>
      <c r="M143" s="112"/>
      <c r="N143" s="15"/>
    </row>
    <row r="144" spans="2:14" ht="15" customHeight="1" thickBot="1" x14ac:dyDescent="0.25">
      <c r="B144" s="14"/>
      <c r="C144" s="42" t="s">
        <v>268</v>
      </c>
      <c r="D144" s="35" t="s">
        <v>269</v>
      </c>
      <c r="E144" s="112"/>
      <c r="F144" s="36"/>
      <c r="G144" s="42" t="s">
        <v>270</v>
      </c>
      <c r="H144" s="35" t="s">
        <v>271</v>
      </c>
      <c r="I144" s="112"/>
      <c r="J144" s="36"/>
      <c r="K144" s="42" t="s">
        <v>272</v>
      </c>
      <c r="L144" s="35" t="s">
        <v>273</v>
      </c>
      <c r="M144" s="112"/>
      <c r="N144" s="15"/>
    </row>
    <row r="145" spans="2:14" ht="15" customHeight="1" thickBot="1" x14ac:dyDescent="0.25">
      <c r="B145" s="14"/>
      <c r="C145" s="42" t="s">
        <v>274</v>
      </c>
      <c r="D145" s="35" t="s">
        <v>275</v>
      </c>
      <c r="E145" s="112"/>
      <c r="F145" s="36"/>
      <c r="G145" s="42" t="s">
        <v>276</v>
      </c>
      <c r="H145" s="35" t="s">
        <v>277</v>
      </c>
      <c r="I145" s="112"/>
      <c r="J145" s="36"/>
      <c r="K145" s="43" t="s">
        <v>278</v>
      </c>
      <c r="L145" s="35" t="s">
        <v>279</v>
      </c>
      <c r="M145" s="112"/>
      <c r="N145" s="15"/>
    </row>
    <row r="146" spans="2:14" ht="15" customHeight="1" thickBot="1" x14ac:dyDescent="0.25">
      <c r="B146" s="14"/>
      <c r="C146" s="42" t="s">
        <v>280</v>
      </c>
      <c r="D146" s="35" t="s">
        <v>281</v>
      </c>
      <c r="E146" s="112"/>
      <c r="F146" s="36"/>
      <c r="G146" s="42" t="s">
        <v>282</v>
      </c>
      <c r="H146" s="35" t="s">
        <v>283</v>
      </c>
      <c r="I146" s="112"/>
      <c r="J146" s="36"/>
      <c r="K146" s="43" t="s">
        <v>284</v>
      </c>
      <c r="L146" s="35" t="s">
        <v>285</v>
      </c>
      <c r="M146" s="112"/>
      <c r="N146" s="15"/>
    </row>
    <row r="147" spans="2:14" ht="15" customHeight="1" thickBot="1" x14ac:dyDescent="0.25">
      <c r="B147" s="14"/>
      <c r="C147" s="42" t="s">
        <v>286</v>
      </c>
      <c r="D147" s="35" t="s">
        <v>287</v>
      </c>
      <c r="E147" s="112"/>
      <c r="F147" s="36"/>
      <c r="G147" s="42" t="s">
        <v>288</v>
      </c>
      <c r="H147" s="35" t="s">
        <v>289</v>
      </c>
      <c r="I147" s="112"/>
      <c r="J147" s="36"/>
      <c r="K147" s="42" t="s">
        <v>290</v>
      </c>
      <c r="L147" s="35" t="s">
        <v>291</v>
      </c>
      <c r="M147" s="112"/>
      <c r="N147" s="15"/>
    </row>
    <row r="148" spans="2:14" ht="15" customHeight="1" thickBot="1" x14ac:dyDescent="0.25">
      <c r="B148" s="14"/>
      <c r="C148" s="42" t="s">
        <v>292</v>
      </c>
      <c r="D148" s="35" t="s">
        <v>293</v>
      </c>
      <c r="E148" s="112"/>
      <c r="F148" s="36"/>
      <c r="G148" s="42" t="s">
        <v>294</v>
      </c>
      <c r="H148" s="35" t="s">
        <v>295</v>
      </c>
      <c r="I148" s="112"/>
      <c r="J148" s="36"/>
      <c r="K148" s="42" t="s">
        <v>296</v>
      </c>
      <c r="L148" s="35" t="s">
        <v>297</v>
      </c>
      <c r="M148" s="112"/>
      <c r="N148" s="15"/>
    </row>
    <row r="149" spans="2:14" ht="15" customHeight="1" thickBot="1" x14ac:dyDescent="0.25">
      <c r="B149" s="14"/>
      <c r="C149" s="42" t="s">
        <v>298</v>
      </c>
      <c r="D149" s="35" t="s">
        <v>299</v>
      </c>
      <c r="E149" s="112"/>
      <c r="F149" s="36"/>
      <c r="G149" s="42" t="s">
        <v>300</v>
      </c>
      <c r="H149" s="35" t="s">
        <v>301</v>
      </c>
      <c r="I149" s="112"/>
      <c r="J149" s="36"/>
      <c r="K149" s="42" t="s">
        <v>302</v>
      </c>
      <c r="L149" s="35" t="s">
        <v>303</v>
      </c>
      <c r="M149" s="112"/>
      <c r="N149" s="15"/>
    </row>
    <row r="150" spans="2:14" ht="15" customHeight="1" thickBot="1" x14ac:dyDescent="0.25">
      <c r="B150" s="14"/>
      <c r="C150" s="42" t="s">
        <v>304</v>
      </c>
      <c r="D150" s="35" t="s">
        <v>305</v>
      </c>
      <c r="E150" s="112"/>
      <c r="F150" s="36"/>
      <c r="G150" s="42" t="s">
        <v>306</v>
      </c>
      <c r="H150" s="35" t="s">
        <v>307</v>
      </c>
      <c r="I150" s="112"/>
      <c r="J150" s="36"/>
      <c r="K150" s="42" t="s">
        <v>308</v>
      </c>
      <c r="L150" s="35" t="s">
        <v>309</v>
      </c>
      <c r="M150" s="112"/>
      <c r="N150" s="15"/>
    </row>
    <row r="151" spans="2:14" ht="15" customHeight="1" thickBot="1" x14ac:dyDescent="0.25">
      <c r="B151" s="14"/>
      <c r="C151" s="42" t="s">
        <v>310</v>
      </c>
      <c r="D151" s="35" t="s">
        <v>311</v>
      </c>
      <c r="E151" s="112"/>
      <c r="F151" s="36"/>
      <c r="G151" s="42" t="s">
        <v>312</v>
      </c>
      <c r="H151" s="35" t="s">
        <v>313</v>
      </c>
      <c r="I151" s="112"/>
      <c r="J151" s="36"/>
      <c r="K151" s="42" t="s">
        <v>314</v>
      </c>
      <c r="L151" s="35" t="s">
        <v>315</v>
      </c>
      <c r="M151" s="112"/>
      <c r="N151" s="15"/>
    </row>
    <row r="152" spans="2:14" ht="15" customHeight="1" thickBot="1" x14ac:dyDescent="0.25">
      <c r="B152" s="14"/>
      <c r="C152" s="42" t="s">
        <v>316</v>
      </c>
      <c r="D152" s="35" t="s">
        <v>317</v>
      </c>
      <c r="E152" s="112"/>
      <c r="F152" s="36"/>
      <c r="G152" s="42" t="s">
        <v>318</v>
      </c>
      <c r="H152" s="35" t="s">
        <v>319</v>
      </c>
      <c r="I152" s="112"/>
      <c r="J152" s="36"/>
      <c r="K152" s="42" t="s">
        <v>320</v>
      </c>
      <c r="L152" s="35" t="s">
        <v>321</v>
      </c>
      <c r="M152" s="112"/>
      <c r="N152" s="15"/>
    </row>
    <row r="153" spans="2:14" ht="15" customHeight="1" thickBot="1" x14ac:dyDescent="0.25">
      <c r="B153" s="14"/>
      <c r="C153" s="42" t="s">
        <v>322</v>
      </c>
      <c r="D153" s="35" t="s">
        <v>323</v>
      </c>
      <c r="E153" s="112"/>
      <c r="F153" s="36"/>
      <c r="G153" s="42" t="s">
        <v>324</v>
      </c>
      <c r="H153" s="35" t="s">
        <v>325</v>
      </c>
      <c r="I153" s="112"/>
      <c r="J153" s="36"/>
      <c r="K153" s="42" t="s">
        <v>326</v>
      </c>
      <c r="L153" s="35" t="s">
        <v>327</v>
      </c>
      <c r="M153" s="112"/>
      <c r="N153" s="15"/>
    </row>
    <row r="154" spans="2:14" ht="15" customHeight="1" thickBot="1" x14ac:dyDescent="0.25">
      <c r="B154" s="14"/>
      <c r="C154" s="42" t="s">
        <v>328</v>
      </c>
      <c r="D154" s="35" t="s">
        <v>329</v>
      </c>
      <c r="E154" s="112"/>
      <c r="F154" s="36"/>
      <c r="G154" s="42" t="s">
        <v>330</v>
      </c>
      <c r="H154" s="35" t="s">
        <v>331</v>
      </c>
      <c r="I154" s="112"/>
      <c r="J154" s="36"/>
      <c r="K154" s="42" t="s">
        <v>332</v>
      </c>
      <c r="L154" s="35" t="s">
        <v>333</v>
      </c>
      <c r="M154" s="112"/>
      <c r="N154" s="15"/>
    </row>
    <row r="155" spans="2:14" ht="15" customHeight="1" thickBot="1" x14ac:dyDescent="0.25">
      <c r="B155" s="14"/>
      <c r="C155" s="42" t="s">
        <v>334</v>
      </c>
      <c r="D155" s="35" t="s">
        <v>335</v>
      </c>
      <c r="E155" s="112"/>
      <c r="F155" s="36"/>
      <c r="G155" s="42" t="s">
        <v>336</v>
      </c>
      <c r="H155" s="35" t="s">
        <v>337</v>
      </c>
      <c r="I155" s="112"/>
      <c r="J155" s="36"/>
      <c r="K155" s="42" t="s">
        <v>338</v>
      </c>
      <c r="L155" s="35" t="s">
        <v>339</v>
      </c>
      <c r="M155" s="112"/>
      <c r="N155" s="15"/>
    </row>
    <row r="156" spans="2:14" ht="15" customHeight="1" thickBot="1" x14ac:dyDescent="0.25">
      <c r="B156" s="14"/>
      <c r="C156" s="42" t="s">
        <v>340</v>
      </c>
      <c r="D156" s="35" t="s">
        <v>341</v>
      </c>
      <c r="E156" s="112"/>
      <c r="F156" s="36"/>
      <c r="G156" s="42" t="s">
        <v>342</v>
      </c>
      <c r="H156" s="35" t="s">
        <v>343</v>
      </c>
      <c r="I156" s="112"/>
      <c r="J156" s="36"/>
      <c r="K156" s="42" t="s">
        <v>344</v>
      </c>
      <c r="L156" s="35" t="s">
        <v>345</v>
      </c>
      <c r="M156" s="112"/>
      <c r="N156" s="15"/>
    </row>
    <row r="157" spans="2:14" ht="15" customHeight="1" thickBot="1" x14ac:dyDescent="0.25">
      <c r="B157" s="14"/>
      <c r="C157" s="42" t="s">
        <v>346</v>
      </c>
      <c r="D157" s="35" t="s">
        <v>347</v>
      </c>
      <c r="E157" s="112"/>
      <c r="F157" s="36"/>
      <c r="G157" s="42" t="s">
        <v>348</v>
      </c>
      <c r="H157" s="35" t="s">
        <v>349</v>
      </c>
      <c r="I157" s="112"/>
      <c r="J157" s="36"/>
      <c r="K157" s="42" t="s">
        <v>350</v>
      </c>
      <c r="L157" s="35" t="s">
        <v>351</v>
      </c>
      <c r="M157" s="112"/>
      <c r="N157" s="15"/>
    </row>
    <row r="158" spans="2:14" ht="15" customHeight="1" thickBot="1" x14ac:dyDescent="0.25">
      <c r="B158" s="14"/>
      <c r="C158" s="42" t="s">
        <v>352</v>
      </c>
      <c r="D158" s="35" t="s">
        <v>353</v>
      </c>
      <c r="E158" s="112"/>
      <c r="F158" s="36"/>
      <c r="G158" s="42" t="s">
        <v>354</v>
      </c>
      <c r="H158" s="35" t="s">
        <v>355</v>
      </c>
      <c r="I158" s="112"/>
      <c r="J158" s="36"/>
      <c r="K158" s="42" t="s">
        <v>356</v>
      </c>
      <c r="L158" s="35" t="s">
        <v>357</v>
      </c>
      <c r="M158" s="112"/>
      <c r="N158" s="15"/>
    </row>
    <row r="159" spans="2:14" ht="15" customHeight="1" thickBot="1" x14ac:dyDescent="0.25">
      <c r="B159" s="14"/>
      <c r="C159" s="42" t="s">
        <v>358</v>
      </c>
      <c r="D159" s="35" t="s">
        <v>359</v>
      </c>
      <c r="E159" s="112"/>
      <c r="F159" s="36"/>
      <c r="G159" s="42" t="s">
        <v>360</v>
      </c>
      <c r="H159" s="35" t="s">
        <v>361</v>
      </c>
      <c r="I159" s="112"/>
      <c r="J159" s="36"/>
      <c r="K159" s="42" t="s">
        <v>362</v>
      </c>
      <c r="L159" s="35" t="s">
        <v>363</v>
      </c>
      <c r="M159" s="112"/>
      <c r="N159" s="15"/>
    </row>
    <row r="160" spans="2:14" ht="15" customHeight="1" thickBot="1" x14ac:dyDescent="0.25">
      <c r="B160" s="14"/>
      <c r="C160" s="42" t="s">
        <v>364</v>
      </c>
      <c r="D160" s="35" t="s">
        <v>365</v>
      </c>
      <c r="E160" s="112"/>
      <c r="F160" s="36"/>
      <c r="G160" s="42" t="s">
        <v>366</v>
      </c>
      <c r="H160" s="35" t="s">
        <v>367</v>
      </c>
      <c r="I160" s="112"/>
      <c r="J160" s="36"/>
      <c r="K160" s="42" t="s">
        <v>368</v>
      </c>
      <c r="L160" s="35" t="s">
        <v>369</v>
      </c>
      <c r="M160" s="112"/>
      <c r="N160" s="15"/>
    </row>
    <row r="161" spans="2:14" ht="15" customHeight="1" thickBot="1" x14ac:dyDescent="0.25">
      <c r="B161" s="14"/>
      <c r="C161" s="42" t="s">
        <v>370</v>
      </c>
      <c r="D161" s="35" t="s">
        <v>371</v>
      </c>
      <c r="E161" s="112"/>
      <c r="F161" s="36"/>
      <c r="G161" s="42" t="s">
        <v>372</v>
      </c>
      <c r="H161" s="35" t="s">
        <v>373</v>
      </c>
      <c r="I161" s="112"/>
      <c r="J161" s="36"/>
      <c r="K161" s="42" t="s">
        <v>374</v>
      </c>
      <c r="L161" s="35" t="s">
        <v>375</v>
      </c>
      <c r="M161" s="112"/>
      <c r="N161" s="15"/>
    </row>
    <row r="162" spans="2:14" ht="15" customHeight="1" thickBot="1" x14ac:dyDescent="0.25">
      <c r="B162" s="14"/>
      <c r="C162" s="42" t="s">
        <v>376</v>
      </c>
      <c r="D162" s="35" t="s">
        <v>377</v>
      </c>
      <c r="E162" s="112"/>
      <c r="F162" s="36"/>
      <c r="G162" s="42" t="s">
        <v>378</v>
      </c>
      <c r="H162" s="35" t="s">
        <v>379</v>
      </c>
      <c r="I162" s="112"/>
      <c r="J162" s="36"/>
      <c r="K162" s="42" t="s">
        <v>380</v>
      </c>
      <c r="L162" s="35" t="s">
        <v>381</v>
      </c>
      <c r="M162" s="112"/>
      <c r="N162" s="15"/>
    </row>
    <row r="163" spans="2:14" ht="15" customHeight="1" thickBot="1" x14ac:dyDescent="0.25">
      <c r="B163" s="14"/>
      <c r="C163" s="42" t="s">
        <v>382</v>
      </c>
      <c r="D163" s="35" t="s">
        <v>383</v>
      </c>
      <c r="E163" s="112"/>
      <c r="F163" s="36"/>
      <c r="G163" s="42" t="s">
        <v>384</v>
      </c>
      <c r="H163" s="35" t="s">
        <v>385</v>
      </c>
      <c r="I163" s="112"/>
      <c r="J163" s="36"/>
      <c r="K163" s="42" t="s">
        <v>386</v>
      </c>
      <c r="L163" s="35" t="s">
        <v>387</v>
      </c>
      <c r="M163" s="112"/>
      <c r="N163" s="15"/>
    </row>
    <row r="164" spans="2:14" ht="15" customHeight="1" thickBot="1" x14ac:dyDescent="0.25">
      <c r="B164" s="14"/>
      <c r="C164" s="42" t="s">
        <v>388</v>
      </c>
      <c r="D164" s="35" t="s">
        <v>389</v>
      </c>
      <c r="E164" s="112"/>
      <c r="F164" s="36"/>
      <c r="G164" s="42" t="s">
        <v>390</v>
      </c>
      <c r="H164" s="35" t="s">
        <v>391</v>
      </c>
      <c r="I164" s="112"/>
      <c r="J164" s="36"/>
      <c r="K164" s="42" t="s">
        <v>392</v>
      </c>
      <c r="L164" s="113" t="s">
        <v>393</v>
      </c>
      <c r="M164" s="112"/>
      <c r="N164" s="15"/>
    </row>
    <row r="165" spans="2:14" ht="15" customHeight="1" thickBot="1" x14ac:dyDescent="0.25">
      <c r="B165" s="14"/>
      <c r="C165" s="42" t="s">
        <v>394</v>
      </c>
      <c r="D165" s="35" t="s">
        <v>395</v>
      </c>
      <c r="E165" s="112"/>
      <c r="F165" s="36"/>
      <c r="G165" s="42" t="s">
        <v>396</v>
      </c>
      <c r="H165" s="35" t="s">
        <v>397</v>
      </c>
      <c r="I165" s="112"/>
      <c r="J165" s="36"/>
      <c r="K165" s="41"/>
      <c r="L165" s="35"/>
      <c r="M165" s="114"/>
      <c r="N165" s="15"/>
    </row>
    <row r="166" spans="2:14" ht="15" customHeight="1" thickBot="1" x14ac:dyDescent="0.25">
      <c r="B166" s="14"/>
      <c r="C166" s="44" t="s">
        <v>398</v>
      </c>
      <c r="D166" s="45" t="s">
        <v>399</v>
      </c>
      <c r="E166" s="112"/>
      <c r="F166" s="36"/>
      <c r="G166" s="44" t="s">
        <v>400</v>
      </c>
      <c r="H166" s="45" t="s">
        <v>401</v>
      </c>
      <c r="I166" s="112"/>
      <c r="J166" s="36"/>
      <c r="K166" s="79" t="s">
        <v>402</v>
      </c>
      <c r="L166" s="80"/>
      <c r="M166" s="65">
        <f>SUM(E128:E166)+SUM(I128:I166)+SUM(M128:M165)</f>
        <v>0</v>
      </c>
      <c r="N166" s="26"/>
    </row>
    <row r="167" spans="2:14" ht="15" customHeight="1" x14ac:dyDescent="0.2">
      <c r="B167" s="14"/>
      <c r="C167" s="36"/>
      <c r="D167" s="36"/>
      <c r="E167" s="36"/>
      <c r="F167" s="36"/>
      <c r="G167" s="36"/>
      <c r="H167" s="36"/>
      <c r="I167" s="36"/>
      <c r="J167" s="36"/>
      <c r="K167" s="47"/>
      <c r="L167" s="36"/>
      <c r="N167" s="15"/>
    </row>
    <row r="168" spans="2:14" ht="15" customHeight="1" x14ac:dyDescent="0.2">
      <c r="B168" s="14"/>
      <c r="G168" s="254" t="s">
        <v>403</v>
      </c>
      <c r="H168" s="254"/>
      <c r="I168" s="254"/>
      <c r="J168" s="254"/>
      <c r="K168" s="81">
        <f>SUM($E$128:$E$166)+SUM($I$128:$I$166)+SUM($M$128:$M$165)</f>
        <v>0</v>
      </c>
      <c r="N168" s="15"/>
    </row>
    <row r="169" spans="2:14" ht="15" customHeight="1" thickBot="1" x14ac:dyDescent="0.25">
      <c r="B169" s="10"/>
      <c r="C169" s="21"/>
      <c r="D169" s="21"/>
      <c r="E169" s="21"/>
      <c r="F169" s="21"/>
      <c r="G169" s="21"/>
      <c r="H169" s="78"/>
      <c r="I169" s="78"/>
      <c r="J169" s="78"/>
      <c r="K169" s="46"/>
      <c r="L169" s="21"/>
      <c r="M169" s="21"/>
      <c r="N169" s="34"/>
    </row>
    <row r="171" spans="2:14" ht="13.5" thickBot="1" x14ac:dyDescent="0.25"/>
    <row r="172" spans="2:14" x14ac:dyDescent="0.2">
      <c r="B172" s="6" t="s">
        <v>404</v>
      </c>
      <c r="C172" s="7"/>
      <c r="D172" s="7"/>
      <c r="E172" s="7"/>
      <c r="F172" s="17"/>
      <c r="G172" s="17"/>
      <c r="H172" s="17"/>
      <c r="I172" s="17"/>
      <c r="J172" s="17"/>
      <c r="K172" s="17"/>
      <c r="L172" s="17"/>
      <c r="M172" s="8"/>
    </row>
    <row r="173" spans="2:14" x14ac:dyDescent="0.2">
      <c r="B173" s="171" t="s">
        <v>405</v>
      </c>
      <c r="C173" s="167"/>
      <c r="D173" s="167"/>
      <c r="E173" s="167"/>
      <c r="F173" s="167"/>
      <c r="G173" s="167"/>
      <c r="H173" s="167"/>
      <c r="I173" s="167"/>
      <c r="J173" s="167"/>
      <c r="K173" s="167"/>
      <c r="L173" s="167"/>
      <c r="M173" s="55"/>
      <c r="N173" s="54"/>
    </row>
    <row r="174" spans="2:14" ht="13.5" thickBot="1" x14ac:dyDescent="0.25">
      <c r="B174" s="14"/>
      <c r="M174" s="15"/>
    </row>
    <row r="175" spans="2:14" x14ac:dyDescent="0.2">
      <c r="B175" s="14"/>
      <c r="C175" s="240"/>
      <c r="D175" s="241"/>
      <c r="E175" s="241"/>
      <c r="F175" s="241"/>
      <c r="G175" s="241"/>
      <c r="H175" s="241"/>
      <c r="I175" s="241"/>
      <c r="J175" s="241"/>
      <c r="K175" s="241"/>
      <c r="L175" s="242"/>
      <c r="M175" s="57"/>
    </row>
    <row r="176" spans="2:14" x14ac:dyDescent="0.2">
      <c r="B176" s="14"/>
      <c r="C176" s="243"/>
      <c r="D176" s="244"/>
      <c r="E176" s="244"/>
      <c r="F176" s="244"/>
      <c r="G176" s="244"/>
      <c r="H176" s="244"/>
      <c r="I176" s="244"/>
      <c r="J176" s="244"/>
      <c r="K176" s="244"/>
      <c r="L176" s="245"/>
      <c r="M176" s="57"/>
    </row>
    <row r="177" spans="2:14" x14ac:dyDescent="0.2">
      <c r="B177" s="14"/>
      <c r="C177" s="243"/>
      <c r="D177" s="244"/>
      <c r="E177" s="244"/>
      <c r="F177" s="244"/>
      <c r="G177" s="244"/>
      <c r="H177" s="244"/>
      <c r="I177" s="244"/>
      <c r="J177" s="244"/>
      <c r="K177" s="244"/>
      <c r="L177" s="245"/>
      <c r="M177" s="57"/>
    </row>
    <row r="178" spans="2:14" x14ac:dyDescent="0.2">
      <c r="B178" s="14"/>
      <c r="C178" s="243"/>
      <c r="D178" s="244"/>
      <c r="E178" s="244"/>
      <c r="F178" s="244"/>
      <c r="G178" s="244"/>
      <c r="H178" s="244"/>
      <c r="I178" s="244"/>
      <c r="J178" s="244"/>
      <c r="K178" s="244"/>
      <c r="L178" s="245"/>
      <c r="M178" s="57"/>
    </row>
    <row r="179" spans="2:14" x14ac:dyDescent="0.2">
      <c r="B179" s="14"/>
      <c r="C179" s="243"/>
      <c r="D179" s="244"/>
      <c r="E179" s="244"/>
      <c r="F179" s="244"/>
      <c r="G179" s="244"/>
      <c r="H179" s="244"/>
      <c r="I179" s="244"/>
      <c r="J179" s="244"/>
      <c r="K179" s="244"/>
      <c r="L179" s="245"/>
      <c r="M179" s="57"/>
    </row>
    <row r="180" spans="2:14" x14ac:dyDescent="0.2">
      <c r="B180" s="14"/>
      <c r="C180" s="243"/>
      <c r="D180" s="244"/>
      <c r="E180" s="244"/>
      <c r="F180" s="244"/>
      <c r="G180" s="244"/>
      <c r="H180" s="244"/>
      <c r="I180" s="244"/>
      <c r="J180" s="244"/>
      <c r="K180" s="244"/>
      <c r="L180" s="245"/>
      <c r="M180" s="57"/>
    </row>
    <row r="181" spans="2:14" x14ac:dyDescent="0.2">
      <c r="B181" s="14"/>
      <c r="C181" s="243"/>
      <c r="D181" s="244"/>
      <c r="E181" s="244"/>
      <c r="F181" s="244"/>
      <c r="G181" s="244"/>
      <c r="H181" s="244"/>
      <c r="I181" s="244"/>
      <c r="J181" s="244"/>
      <c r="K181" s="244"/>
      <c r="L181" s="245"/>
      <c r="M181" s="57"/>
    </row>
    <row r="182" spans="2:14" ht="13.5" thickBot="1" x14ac:dyDescent="0.25">
      <c r="B182" s="14"/>
      <c r="C182" s="246"/>
      <c r="D182" s="247"/>
      <c r="E182" s="247"/>
      <c r="F182" s="247"/>
      <c r="G182" s="247"/>
      <c r="H182" s="247"/>
      <c r="I182" s="247"/>
      <c r="J182" s="247"/>
      <c r="K182" s="247"/>
      <c r="L182" s="248"/>
      <c r="M182" s="57"/>
    </row>
    <row r="183" spans="2:14" ht="13.5" thickBot="1" x14ac:dyDescent="0.25">
      <c r="B183" s="10"/>
      <c r="C183" s="56"/>
      <c r="D183" s="21"/>
      <c r="E183" s="21"/>
      <c r="F183" s="21"/>
      <c r="G183" s="21"/>
      <c r="H183" s="21"/>
      <c r="I183" s="21"/>
      <c r="J183" s="21"/>
      <c r="K183" s="21"/>
      <c r="L183" s="21"/>
      <c r="M183" s="22"/>
    </row>
    <row r="184" spans="2:14" ht="13.5" thickBot="1" x14ac:dyDescent="0.25"/>
    <row r="185" spans="2:14" x14ac:dyDescent="0.2">
      <c r="B185" s="59"/>
      <c r="C185" s="17"/>
      <c r="D185" s="17"/>
      <c r="E185" s="17"/>
      <c r="F185" s="17"/>
      <c r="G185" s="17"/>
      <c r="H185" s="17"/>
      <c r="I185" s="17"/>
      <c r="J185" s="17"/>
      <c r="K185" s="17"/>
      <c r="L185" s="17"/>
      <c r="M185" s="8"/>
    </row>
    <row r="186" spans="2:14" x14ac:dyDescent="0.2">
      <c r="B186" s="14"/>
      <c r="C186" s="9" t="s">
        <v>406</v>
      </c>
      <c r="D186" s="9"/>
      <c r="E186" s="9"/>
      <c r="F186" s="9"/>
      <c r="G186" s="9"/>
      <c r="H186" s="9"/>
      <c r="I186" s="9"/>
      <c r="J186" s="9"/>
      <c r="K186" s="9"/>
      <c r="L186" s="9"/>
      <c r="M186" s="15"/>
    </row>
    <row r="187" spans="2:14" x14ac:dyDescent="0.2">
      <c r="B187" s="14"/>
      <c r="C187" s="9" t="s">
        <v>407</v>
      </c>
      <c r="D187" s="9"/>
      <c r="E187" s="9"/>
      <c r="F187" s="9"/>
      <c r="G187" s="9"/>
      <c r="H187" s="9"/>
      <c r="I187" s="9"/>
      <c r="J187" s="9"/>
      <c r="K187" s="9"/>
      <c r="L187" s="9"/>
      <c r="M187" s="15"/>
    </row>
    <row r="188" spans="2:14" ht="13.5" thickBot="1" x14ac:dyDescent="0.25">
      <c r="B188" s="14"/>
      <c r="M188" s="15"/>
    </row>
    <row r="189" spans="2:14" ht="19.5" customHeight="1" thickBot="1" x14ac:dyDescent="0.25">
      <c r="B189" s="14"/>
      <c r="C189" s="207"/>
      <c r="D189" s="208"/>
      <c r="E189" s="208"/>
      <c r="F189" s="208"/>
      <c r="G189" s="208"/>
      <c r="H189" s="209"/>
      <c r="K189" s="252"/>
      <c r="L189" s="253"/>
      <c r="M189" s="15"/>
    </row>
    <row r="190" spans="2:14" x14ac:dyDescent="0.2">
      <c r="B190" s="14"/>
      <c r="C190" s="5" t="s">
        <v>408</v>
      </c>
      <c r="K190" s="5" t="s">
        <v>409</v>
      </c>
      <c r="M190" s="15"/>
    </row>
    <row r="191" spans="2:14" x14ac:dyDescent="0.2">
      <c r="B191" s="14"/>
      <c r="M191" s="15"/>
    </row>
    <row r="192" spans="2:14" x14ac:dyDescent="0.2">
      <c r="B192" s="14"/>
      <c r="C192" s="58" t="s">
        <v>410</v>
      </c>
      <c r="D192" s="96"/>
      <c r="E192" s="172"/>
      <c r="F192" s="172"/>
      <c r="G192" s="172"/>
      <c r="H192" s="172"/>
      <c r="I192" s="172"/>
      <c r="J192" s="172"/>
      <c r="K192" s="172"/>
      <c r="L192" s="172"/>
      <c r="M192" s="173"/>
      <c r="N192" s="96"/>
    </row>
    <row r="193" spans="2:14" ht="29.25" customHeight="1" x14ac:dyDescent="0.2">
      <c r="B193" s="14"/>
      <c r="C193" s="234" t="s">
        <v>411</v>
      </c>
      <c r="D193" s="234"/>
      <c r="E193" s="234"/>
      <c r="F193" s="234"/>
      <c r="G193" s="234"/>
      <c r="H193" s="234"/>
      <c r="I193" s="234"/>
      <c r="J193" s="234"/>
      <c r="K193" s="234"/>
      <c r="L193" s="234"/>
      <c r="M193" s="174"/>
      <c r="N193" s="96"/>
    </row>
    <row r="194" spans="2:14" ht="12.75" customHeight="1" thickBot="1" x14ac:dyDescent="0.25">
      <c r="B194" s="175"/>
      <c r="C194" s="96"/>
      <c r="D194" s="96"/>
      <c r="E194" s="96"/>
      <c r="F194" s="96"/>
      <c r="G194" s="96"/>
      <c r="H194" s="96"/>
      <c r="I194" s="96"/>
      <c r="J194" s="96"/>
      <c r="K194" s="96"/>
      <c r="L194" s="96"/>
      <c r="M194" s="95"/>
      <c r="N194" s="96"/>
    </row>
    <row r="195" spans="2:14" ht="19.5" customHeight="1" thickBot="1" x14ac:dyDescent="0.25">
      <c r="B195" s="175"/>
      <c r="C195" s="207"/>
      <c r="D195" s="232"/>
      <c r="E195" s="232"/>
      <c r="F195" s="232"/>
      <c r="G195" s="232"/>
      <c r="H195" s="233"/>
      <c r="I195" s="96"/>
      <c r="J195" s="176"/>
      <c r="K195" s="250"/>
      <c r="L195" s="251"/>
      <c r="M195" s="95"/>
      <c r="N195" s="96"/>
    </row>
    <row r="196" spans="2:14" x14ac:dyDescent="0.2">
      <c r="B196" s="175"/>
      <c r="C196" s="96" t="s">
        <v>412</v>
      </c>
      <c r="D196" s="96"/>
      <c r="E196" s="96"/>
      <c r="F196" s="96"/>
      <c r="G196" s="96"/>
      <c r="H196" s="96"/>
      <c r="I196" s="96"/>
      <c r="K196" s="96" t="s">
        <v>413</v>
      </c>
      <c r="L196" s="96"/>
      <c r="M196" s="95"/>
      <c r="N196" s="96"/>
    </row>
    <row r="197" spans="2:14" ht="13.5" thickBot="1" x14ac:dyDescent="0.25">
      <c r="B197" s="175"/>
      <c r="C197" s="96"/>
      <c r="D197" s="96"/>
      <c r="E197" s="96"/>
      <c r="F197" s="96"/>
      <c r="G197" s="96"/>
      <c r="H197" s="96"/>
      <c r="I197" s="96"/>
      <c r="J197" s="96"/>
      <c r="K197" s="96"/>
      <c r="L197" s="96"/>
      <c r="M197" s="95"/>
      <c r="N197" s="96"/>
    </row>
    <row r="198" spans="2:14" ht="15" thickBot="1" x14ac:dyDescent="0.25">
      <c r="B198" s="175"/>
      <c r="C198" s="231" t="s">
        <v>414</v>
      </c>
      <c r="D198" s="231"/>
      <c r="E198" s="231"/>
      <c r="F198" s="231"/>
      <c r="G198" s="96"/>
      <c r="H198" s="249" t="s">
        <v>415</v>
      </c>
      <c r="I198" s="249"/>
      <c r="J198" s="249"/>
      <c r="K198" s="249"/>
      <c r="L198" s="177"/>
      <c r="M198" s="95"/>
      <c r="N198" s="96"/>
    </row>
    <row r="199" spans="2:14" ht="19.5" customHeight="1" x14ac:dyDescent="0.2">
      <c r="B199" s="175"/>
      <c r="C199" s="96"/>
      <c r="D199" s="96"/>
      <c r="E199" s="96"/>
      <c r="F199" s="96"/>
      <c r="G199" s="96"/>
      <c r="H199" s="96"/>
      <c r="I199" s="96"/>
      <c r="J199" s="96"/>
      <c r="K199" s="96"/>
      <c r="L199" s="83" t="str">
        <f>IF(L198=Verified,"OK","INVALID")</f>
        <v>INVALID</v>
      </c>
      <c r="M199" s="95"/>
      <c r="N199" s="96"/>
    </row>
    <row r="200" spans="2:14" x14ac:dyDescent="0.2">
      <c r="B200" s="175"/>
      <c r="C200" s="27"/>
      <c r="D200" s="27"/>
      <c r="E200" s="27"/>
      <c r="F200" s="27"/>
      <c r="G200" s="27"/>
      <c r="H200" s="27"/>
      <c r="I200" s="27"/>
      <c r="J200" s="27"/>
      <c r="K200" s="27"/>
      <c r="L200" s="27"/>
      <c r="M200" s="95"/>
      <c r="N200" s="96"/>
    </row>
    <row r="201" spans="2:14" ht="15" x14ac:dyDescent="0.25">
      <c r="B201" s="228" t="s">
        <v>416</v>
      </c>
      <c r="C201" s="229"/>
      <c r="D201" s="229"/>
      <c r="E201" s="229"/>
      <c r="F201" s="229"/>
      <c r="G201" s="229"/>
      <c r="H201" s="229"/>
      <c r="I201" s="229"/>
      <c r="J201" s="229"/>
      <c r="K201" s="229"/>
      <c r="L201" s="229"/>
      <c r="M201" s="230"/>
    </row>
    <row r="202" spans="2:14" ht="15" customHeight="1" x14ac:dyDescent="0.2">
      <c r="B202" s="225" t="s">
        <v>417</v>
      </c>
      <c r="C202" s="226"/>
      <c r="D202" s="226"/>
      <c r="E202" s="226"/>
      <c r="F202" s="226"/>
      <c r="G202" s="226"/>
      <c r="H202" s="226"/>
      <c r="I202" s="226"/>
      <c r="J202" s="226"/>
      <c r="K202" s="226"/>
      <c r="L202" s="226"/>
      <c r="M202" s="227"/>
    </row>
    <row r="203" spans="2:14" ht="14.25" customHeight="1" x14ac:dyDescent="0.2">
      <c r="B203" s="225" t="s">
        <v>418</v>
      </c>
      <c r="C203" s="226"/>
      <c r="D203" s="226"/>
      <c r="E203" s="226"/>
      <c r="F203" s="226"/>
      <c r="G203" s="226"/>
      <c r="H203" s="226"/>
      <c r="I203" s="226"/>
      <c r="J203" s="226"/>
      <c r="K203" s="226"/>
      <c r="L203" s="226"/>
      <c r="M203" s="227"/>
    </row>
    <row r="204" spans="2:14" ht="14.25" x14ac:dyDescent="0.2">
      <c r="B204" s="225" t="s">
        <v>419</v>
      </c>
      <c r="C204" s="226"/>
      <c r="D204" s="226"/>
      <c r="E204" s="226"/>
      <c r="F204" s="226"/>
      <c r="G204" s="226"/>
      <c r="H204" s="226"/>
      <c r="I204" s="226"/>
      <c r="J204" s="226"/>
      <c r="K204" s="226"/>
      <c r="L204" s="226"/>
      <c r="M204" s="227"/>
    </row>
    <row r="205" spans="2:14" ht="14.25" x14ac:dyDescent="0.2">
      <c r="B205" s="225" t="s">
        <v>420</v>
      </c>
      <c r="C205" s="226"/>
      <c r="D205" s="226"/>
      <c r="E205" s="226"/>
      <c r="F205" s="226"/>
      <c r="G205" s="226"/>
      <c r="H205" s="226"/>
      <c r="I205" s="226"/>
      <c r="J205" s="226"/>
      <c r="K205" s="226"/>
      <c r="L205" s="226"/>
      <c r="M205" s="227"/>
    </row>
    <row r="206" spans="2:14" ht="13.5" thickBot="1" x14ac:dyDescent="0.25">
      <c r="B206" s="10"/>
      <c r="C206" s="20"/>
      <c r="D206" s="21"/>
      <c r="E206" s="21"/>
      <c r="F206" s="21"/>
      <c r="G206" s="21"/>
      <c r="H206" s="21"/>
      <c r="I206" s="21"/>
      <c r="J206" s="21"/>
      <c r="K206" s="21"/>
      <c r="L206" s="21"/>
      <c r="M206" s="22"/>
    </row>
    <row r="207" spans="2:14" x14ac:dyDescent="0.2">
      <c r="C207" s="19"/>
    </row>
  </sheetData>
  <sheetProtection algorithmName="SHA-512" hashValue="z+toPQn9qb6qrugCn7JyXfyt281T4VVY0ALBsXILoCFs139AupqK238iT7gXhpahBYs+skI0JRTZsfe+H3pH3Q==" saltValue="Ku9yHqqod2yCpz8xnF2URw==" spinCount="100000" sheet="1" insertHyperlinks="0"/>
  <mergeCells count="128">
    <mergeCell ref="C100:G100"/>
    <mergeCell ref="C90:G90"/>
    <mergeCell ref="H91:I91"/>
    <mergeCell ref="C175:L182"/>
    <mergeCell ref="B202:M202"/>
    <mergeCell ref="B203:M203"/>
    <mergeCell ref="B204:M204"/>
    <mergeCell ref="C114:D114"/>
    <mergeCell ref="C115:D115"/>
    <mergeCell ref="H97:I97"/>
    <mergeCell ref="H98:I98"/>
    <mergeCell ref="H99:I99"/>
    <mergeCell ref="H100:I100"/>
    <mergeCell ref="H101:I101"/>
    <mergeCell ref="H102:I102"/>
    <mergeCell ref="C91:G91"/>
    <mergeCell ref="H198:K198"/>
    <mergeCell ref="K195:L195"/>
    <mergeCell ref="K189:L189"/>
    <mergeCell ref="C189:H189"/>
    <mergeCell ref="G168:J168"/>
    <mergeCell ref="C122:F122"/>
    <mergeCell ref="B205:M205"/>
    <mergeCell ref="B201:M201"/>
    <mergeCell ref="B11:C11"/>
    <mergeCell ref="C198:F198"/>
    <mergeCell ref="C195:H195"/>
    <mergeCell ref="C94:G94"/>
    <mergeCell ref="C85:G85"/>
    <mergeCell ref="B80:G80"/>
    <mergeCell ref="C193:L193"/>
    <mergeCell ref="D11:H11"/>
    <mergeCell ref="B52:D52"/>
    <mergeCell ref="C58:E58"/>
    <mergeCell ref="C118:D118"/>
    <mergeCell ref="C97:G97"/>
    <mergeCell ref="C96:G96"/>
    <mergeCell ref="C86:G86"/>
    <mergeCell ref="C88:G88"/>
    <mergeCell ref="C87:G87"/>
    <mergeCell ref="C84:G84"/>
    <mergeCell ref="H83:I83"/>
    <mergeCell ref="J23:K23"/>
    <mergeCell ref="J25:K25"/>
    <mergeCell ref="C62:E62"/>
    <mergeCell ref="C57:E57"/>
    <mergeCell ref="J24:K24"/>
    <mergeCell ref="C107:G107"/>
    <mergeCell ref="C42:D42"/>
    <mergeCell ref="C41:D41"/>
    <mergeCell ref="C72:D72"/>
    <mergeCell ref="H84:I84"/>
    <mergeCell ref="H85:I85"/>
    <mergeCell ref="H86:I86"/>
    <mergeCell ref="H87:I87"/>
    <mergeCell ref="H88:I88"/>
    <mergeCell ref="H89:I89"/>
    <mergeCell ref="H90:I90"/>
    <mergeCell ref="C83:G83"/>
    <mergeCell ref="H105:I105"/>
    <mergeCell ref="H106:I106"/>
    <mergeCell ref="H107:I107"/>
    <mergeCell ref="H96:I96"/>
    <mergeCell ref="C61:E61"/>
    <mergeCell ref="C75:D75"/>
    <mergeCell ref="B66:F66"/>
    <mergeCell ref="C68:D68"/>
    <mergeCell ref="C69:D69"/>
    <mergeCell ref="C70:D70"/>
    <mergeCell ref="C71:D71"/>
    <mergeCell ref="C120:D120"/>
    <mergeCell ref="C106:G106"/>
    <mergeCell ref="C89:G89"/>
    <mergeCell ref="B21:E21"/>
    <mergeCell ref="G22:H22"/>
    <mergeCell ref="C73:D73"/>
    <mergeCell ref="C56:E56"/>
    <mergeCell ref="G23:H23"/>
    <mergeCell ref="D23:E23"/>
    <mergeCell ref="D28:E28"/>
    <mergeCell ref="C35:D35"/>
    <mergeCell ref="C40:D40"/>
    <mergeCell ref="G25:H25"/>
    <mergeCell ref="C43:D43"/>
    <mergeCell ref="C55:E55"/>
    <mergeCell ref="B26:D26"/>
    <mergeCell ref="B48:H48"/>
    <mergeCell ref="C36:D38"/>
    <mergeCell ref="G24:H24"/>
    <mergeCell ref="C74:D74"/>
    <mergeCell ref="C59:E59"/>
    <mergeCell ref="C60:E60"/>
    <mergeCell ref="H103:I103"/>
    <mergeCell ref="H104:I104"/>
    <mergeCell ref="B126:G126"/>
    <mergeCell ref="H92:I92"/>
    <mergeCell ref="H93:I93"/>
    <mergeCell ref="H94:I94"/>
    <mergeCell ref="H95:I95"/>
    <mergeCell ref="C116:D116"/>
    <mergeCell ref="B110:E110"/>
    <mergeCell ref="C93:G93"/>
    <mergeCell ref="D2:E2"/>
    <mergeCell ref="D12:H12"/>
    <mergeCell ref="G18:H18"/>
    <mergeCell ref="B8:C8"/>
    <mergeCell ref="B9:C9"/>
    <mergeCell ref="B12:C12"/>
    <mergeCell ref="B5:E5"/>
    <mergeCell ref="D9:H9"/>
    <mergeCell ref="C92:G92"/>
    <mergeCell ref="C119:D119"/>
    <mergeCell ref="C101:G101"/>
    <mergeCell ref="C102:G102"/>
    <mergeCell ref="C117:D117"/>
    <mergeCell ref="C95:G95"/>
    <mergeCell ref="C98:G98"/>
    <mergeCell ref="C99:G99"/>
    <mergeCell ref="J21:K21"/>
    <mergeCell ref="J22:K22"/>
    <mergeCell ref="B16:C16"/>
    <mergeCell ref="B13:C13"/>
    <mergeCell ref="B14:C14"/>
    <mergeCell ref="B15:C15"/>
    <mergeCell ref="G19:H19"/>
    <mergeCell ref="B18:F18"/>
    <mergeCell ref="D15:H15"/>
    <mergeCell ref="B19:E19"/>
  </mergeCells>
  <phoneticPr fontId="10" type="noConversion"/>
  <conditionalFormatting sqref="C35:C36">
    <cfRule type="cellIs" dxfId="39" priority="8" stopIfTrue="1" operator="equal">
      <formula>0</formula>
    </cfRule>
  </conditionalFormatting>
  <conditionalFormatting sqref="E20">
    <cfRule type="cellIs" dxfId="38" priority="22" stopIfTrue="1" operator="lessThan">
      <formula>1</formula>
    </cfRule>
  </conditionalFormatting>
  <conditionalFormatting sqref="E39:H39 C39:D44 I39:J44 E43:H44 F61 I68:I75 E75:H75 J107 E121 M166 K168">
    <cfRule type="cellIs" dxfId="37" priority="19" stopIfTrue="1" operator="equal">
      <formula>0</formula>
    </cfRule>
  </conditionalFormatting>
  <conditionalFormatting sqref="I21:I25 L21:L25">
    <cfRule type="cellIs" dxfId="36" priority="20" stopIfTrue="1" operator="equal">
      <formula>"ERROR"</formula>
    </cfRule>
    <cfRule type="cellIs" dxfId="35" priority="21" stopIfTrue="1" operator="equal">
      <formula>"OK"</formula>
    </cfRule>
  </conditionalFormatting>
  <conditionalFormatting sqref="I35:I37">
    <cfRule type="cellIs" dxfId="34" priority="4" stopIfTrue="1" operator="equal">
      <formula>0</formula>
    </cfRule>
  </conditionalFormatting>
  <conditionalFormatting sqref="K169">
    <cfRule type="cellIs" dxfId="33" priority="17" stopIfTrue="1" operator="equal">
      <formula>"OK"</formula>
    </cfRule>
    <cfRule type="cellIs" dxfId="32" priority="18" stopIfTrue="1" operator="notEqual">
      <formula>"OK"</formula>
    </cfRule>
  </conditionalFormatting>
  <conditionalFormatting sqref="L11:L19">
    <cfRule type="cellIs" dxfId="31" priority="1" stopIfTrue="1" operator="equal">
      <formula>"ERROR"</formula>
    </cfRule>
    <cfRule type="cellIs" dxfId="30" priority="2" stopIfTrue="1" operator="equal">
      <formula>"OK"</formula>
    </cfRule>
  </conditionalFormatting>
  <conditionalFormatting sqref="L199:L200">
    <cfRule type="cellIs" dxfId="29" priority="9" stopIfTrue="1" operator="equal">
      <formula>"BAD"</formula>
    </cfRule>
    <cfRule type="cellIs" dxfId="28" priority="10" stopIfTrue="1" operator="equal">
      <formula>"OK"</formula>
    </cfRule>
  </conditionalFormatting>
  <dataValidations count="20">
    <dataValidation type="whole" operator="greaterThanOrEqual" allowBlank="1" showInputMessage="1" showErrorMessage="1" sqref="E40:H40 E42:H43" xr:uid="{00000000-0002-0000-0200-000000000000}">
      <formula1>0</formula1>
    </dataValidation>
    <dataValidation operator="greaterThan" allowBlank="1" showInputMessage="1" showErrorMessage="1" sqref="M166" xr:uid="{00000000-0002-0000-0200-000001000000}"/>
    <dataValidation type="whole" operator="greaterThanOrEqual" allowBlank="1" showInputMessage="1" showErrorMessage="1" promptTitle="Unduplicated Intermittent Adm" prompt="The number of unduplicated intermittent admissions must be equal or less than intermittent admissions in item 3a." sqref="I36" xr:uid="{00000000-0002-0000-0200-000002000000}">
      <formula1>0</formula1>
    </dataValidation>
    <dataValidation type="whole" operator="lessThanOrEqual" allowBlank="1" showInputMessage="1" showErrorMessage="1" errorTitle="Error - Line 1 - Medicare PPS " error="Unduplicated Intermittemt Patients (line 1) must less than or equal Intermittent Admissions (line 3a)." sqref="E36" xr:uid="{00000000-0002-0000-0200-000005000000}">
      <formula1>I3AMCRPPS</formula1>
    </dataValidation>
    <dataValidation type="whole" operator="greaterThanOrEqual" allowBlank="1" showInputMessage="1" showErrorMessage="1" errorTitle="Error - Line 1 - Medicare PPS " error="Intermittent Admissions (line 3a) must be greater than or equal Unduplicated Intermittemt Patients (line 1)." sqref="E41" xr:uid="{00000000-0002-0000-0200-000006000000}">
      <formula1>I1MCRPPS</formula1>
    </dataValidation>
    <dataValidation type="whole" operator="lessThanOrEqual" allowBlank="1" showInputMessage="1" showErrorMessage="1" errorTitle="Error - Line 1 - Medicare MC " error="Unduplicated Intermittemt Patients (line 1) must less than or equal Intermittent Admissions (line 3a)." sqref="F36" xr:uid="{00000000-0002-0000-0200-000007000000}">
      <formula1>I3AMCRMC</formula1>
    </dataValidation>
    <dataValidation type="whole" operator="lessThanOrEqual" allowBlank="1" showInputMessage="1" showErrorMessage="1" errorTitle="Error - Line 1 - Medicaid" error="Unduplicated Intermittemt Patients (line 1) must less than or equal Intermittent Admissions (line 3a)." sqref="G36" xr:uid="{00000000-0002-0000-0200-000008000000}">
      <formula1>I3AMCD</formula1>
    </dataValidation>
    <dataValidation type="whole" operator="lessThanOrEqual" allowBlank="1" showInputMessage="1" showErrorMessage="1" errorTitle="Error - Line 1 - All Others" error="Unduplicated Intermittemt Patients (line 1) must less than or equal Intermittent Admissions (line 3a)." sqref="H36" xr:uid="{00000000-0002-0000-0200-000009000000}">
      <formula1>I3AOTHERS</formula1>
    </dataValidation>
    <dataValidation type="whole" operator="greaterThanOrEqual" allowBlank="1" showInputMessage="1" showErrorMessage="1" errorTitle="Error - Line 1 - Medicare MC" error="Intermittent Admissions (line 3a) must be greater than or equal Unduplicated Intermittemt Patients (line 1)." sqref="F41" xr:uid="{00000000-0002-0000-0200-00000A000000}">
      <formula1>I1MCRMC</formula1>
    </dataValidation>
    <dataValidation type="whole" operator="greaterThanOrEqual" allowBlank="1" showInputMessage="1" showErrorMessage="1" errorTitle="Error - Line 1 - Medicare MC" error="Intermittent Admissions (line 3a) must be greater than or equal Unduplicated Intermittemt Patients (line 1)." sqref="G41" xr:uid="{00000000-0002-0000-0200-00000B000000}">
      <formula1>I1MCD</formula1>
    </dataValidation>
    <dataValidation type="whole" operator="greaterThanOrEqual" allowBlank="1" showInputMessage="1" showErrorMessage="1" errorTitle="Error - Line 1 - Medicare MC" error="Intermittent Admissions (line 3a) must be greater than or equal Unduplicated Intermittemt Patients (line 1)." sqref="H41" xr:uid="{00000000-0002-0000-0200-00000C000000}">
      <formula1>I1OTHERS</formula1>
    </dataValidation>
    <dataValidation type="list" allowBlank="1" showInputMessage="1" showErrorMessage="1" sqref="L198" xr:uid="{DCDAAB6A-F72E-40D7-9A25-7A9D11F112D0}">
      <formula1>Verified</formula1>
    </dataValidation>
    <dataValidation type="list" showInputMessage="1" showErrorMessage="1" errorTitle="Agency Name" error="An agency name must be selected." sqref="D9:H9" xr:uid="{6F449925-80EA-4DA5-8ADF-9C2DE2C51772}">
      <formula1>AgencyNames</formula1>
    </dataValidation>
    <dataValidation type="list" showInputMessage="1" showErrorMessage="1" errorTitle="Agency Type" error="An agency type must be selected." sqref="D23:E23" xr:uid="{9391EBE8-A6DB-4909-9B70-6FC569970812}">
      <formula1>AgencyTypes</formula1>
    </dataValidation>
    <dataValidation type="list" showInputMessage="1" showErrorMessage="1" errorTitle="Agency Based" error="An agency base must be selected." sqref="D28:E28" xr:uid="{D0153350-8E52-4D90-8B19-85AFCF51A8C4}">
      <formula1>AgencyBased</formula1>
    </dataValidation>
    <dataValidation type="whole" operator="lessThanOrEqual" allowBlank="1" showInputMessage="1" showErrorMessage="1" errorTitle="Error - Line 1 - Medicare PPS " error="Unduplicated Intermittent Patients (line 1) must less than or equal Intermittent Admissions (line 3a)." sqref="E35" xr:uid="{3F127805-B2B1-4B59-8C57-1BD719DAF756}">
      <formula1>I3AMCRPPS</formula1>
    </dataValidation>
    <dataValidation type="whole" operator="lessThanOrEqual" allowBlank="1" showInputMessage="1" showErrorMessage="1" errorTitle="Error - Line 1 - Medicare MC " error="Unduplicated Intermittent Patients (line 1) must less than or equal Intermittent Admissions (line 3a)." sqref="F35" xr:uid="{A6753BF6-49A6-46DF-8209-D81B4CE6AB26}">
      <formula1>I3AMCRMC</formula1>
    </dataValidation>
    <dataValidation type="whole" operator="lessThanOrEqual" allowBlank="1" showInputMessage="1" showErrorMessage="1" errorTitle="Error - Line 1 - Medicaid" error="Unduplicated Intermittent Patients (line 1) must less than or equal Intermittent Admissions (line 3a)." sqref="G35" xr:uid="{84CBC738-C272-4CD8-A2F4-3FDD58C0DDED}">
      <formula1>I3AMCD</formula1>
    </dataValidation>
    <dataValidation type="whole" operator="lessThanOrEqual" allowBlank="1" showInputMessage="1" showErrorMessage="1" errorTitle="Error - Line 1 - All Others" error="Unduplicated Intermittent Patients (line 1) must less than or equal Intermittent Admissions (line 3a)." sqref="H35" xr:uid="{AAA098AF-5C72-4FA5-853D-F658B3CBF2AD}">
      <formula1>I3AOTHERS</formula1>
    </dataValidation>
    <dataValidation type="whole" operator="greaterThanOrEqual" allowBlank="1" showInputMessage="1" showErrorMessage="1" promptTitle="Unduplicated Intermittent Adm" prompt="The number of unduplicated intermittent patients must be equal or less than intermittent admissions in item 3a." sqref="I35" xr:uid="{727E0458-D530-49F9-ADEA-F691E5284102}">
      <formula1>0</formula1>
    </dataValidation>
  </dataValidations>
  <hyperlinks>
    <hyperlink ref="B5" r:id="rId1" xr:uid="{F4DD582D-BA3F-4969-8A0C-B906763A27BB}"/>
    <hyperlink ref="D2" r:id="rId2" xr:uid="{A17C464E-8A63-44E2-B1DB-A42FC6EB061F}"/>
  </hyperlinks>
  <printOptions horizontalCentered="1"/>
  <pageMargins left="0.25" right="0.25" top="0.5" bottom="0.5" header="0.5" footer="0.5"/>
  <pageSetup scale="74" fitToHeight="0" orientation="landscape" r:id="rId3"/>
  <headerFooter alignWithMargins="0">
    <oddFooter>Page &amp;P of &amp;N</oddFooter>
  </headerFooter>
  <rowBreaks count="4" manualBreakCount="4">
    <brk id="45" max="16383" man="1"/>
    <brk id="78" max="16383" man="1"/>
    <brk id="125" max="13" man="1"/>
    <brk id="169" max="16383" man="1"/>
  </rowBreaks>
  <cellWatches>
    <cellWatch r="D16"/>
  </cellWatche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2D40-C2D1-45BF-AAE3-9236EBFD33C3}">
  <sheetPr>
    <tabColor theme="3"/>
  </sheetPr>
  <dimension ref="A1:H142"/>
  <sheetViews>
    <sheetView workbookViewId="0">
      <selection activeCell="B1" sqref="B1"/>
    </sheetView>
  </sheetViews>
  <sheetFormatPr defaultRowHeight="12.75" x14ac:dyDescent="0.2"/>
  <cols>
    <col min="2" max="2" width="65.25" customWidth="1"/>
    <col min="4" max="4" width="33.875" customWidth="1"/>
    <col min="5" max="5" width="27.25" customWidth="1"/>
    <col min="6" max="6" width="6.625" customWidth="1"/>
    <col min="7" max="7" width="13.125" customWidth="1"/>
    <col min="8" max="8" width="20.625" customWidth="1"/>
  </cols>
  <sheetData>
    <row r="1" spans="1:8" ht="15.75" customHeight="1" x14ac:dyDescent="0.2">
      <c r="A1" s="82" t="s">
        <v>421</v>
      </c>
      <c r="B1" s="89" t="s">
        <v>422</v>
      </c>
      <c r="C1" s="82"/>
      <c r="D1" s="82" t="s">
        <v>423</v>
      </c>
      <c r="E1" s="82" t="s">
        <v>424</v>
      </c>
      <c r="F1" s="82" t="s">
        <v>425</v>
      </c>
      <c r="G1" s="82" t="s">
        <v>426</v>
      </c>
      <c r="H1" s="82" t="s">
        <v>427</v>
      </c>
    </row>
    <row r="2" spans="1:8" ht="15.75" customHeight="1" x14ac:dyDescent="0.2">
      <c r="A2" s="84"/>
      <c r="B2" s="88" t="s">
        <v>58</v>
      </c>
      <c r="C2" s="84"/>
      <c r="D2" s="84"/>
      <c r="E2" s="84"/>
      <c r="F2" s="84"/>
      <c r="G2" s="84"/>
      <c r="H2" s="35"/>
    </row>
    <row r="3" spans="1:8" ht="15.75" customHeight="1" x14ac:dyDescent="0.2">
      <c r="A3" s="179" t="s">
        <v>428</v>
      </c>
      <c r="B3" s="179" t="s">
        <v>429</v>
      </c>
      <c r="C3" s="179" t="s">
        <v>428</v>
      </c>
      <c r="D3" s="179" t="s">
        <v>430</v>
      </c>
      <c r="E3" s="84" t="s">
        <v>431</v>
      </c>
      <c r="F3" s="84" t="s">
        <v>432</v>
      </c>
      <c r="G3" s="86" t="s">
        <v>433</v>
      </c>
      <c r="H3" s="86" t="s">
        <v>434</v>
      </c>
    </row>
    <row r="4" spans="1:8" ht="15.75" customHeight="1" x14ac:dyDescent="0.2">
      <c r="A4" s="179" t="s">
        <v>435</v>
      </c>
      <c r="B4" s="179" t="s">
        <v>436</v>
      </c>
      <c r="C4" s="179" t="s">
        <v>435</v>
      </c>
      <c r="D4" s="179" t="s">
        <v>437</v>
      </c>
      <c r="E4" s="84" t="s">
        <v>438</v>
      </c>
      <c r="F4" s="84" t="s">
        <v>432</v>
      </c>
      <c r="G4" s="86" t="s">
        <v>439</v>
      </c>
      <c r="H4" s="179" t="s">
        <v>440</v>
      </c>
    </row>
    <row r="5" spans="1:8" ht="15.75" customHeight="1" x14ac:dyDescent="0.2">
      <c r="A5" s="179" t="s">
        <v>1085</v>
      </c>
      <c r="B5" s="179" t="s">
        <v>441</v>
      </c>
      <c r="C5" s="179" t="s">
        <v>1085</v>
      </c>
      <c r="D5" s="179" t="s">
        <v>442</v>
      </c>
      <c r="E5" s="84" t="s">
        <v>443</v>
      </c>
      <c r="F5" s="84" t="s">
        <v>432</v>
      </c>
      <c r="G5" s="86" t="s">
        <v>444</v>
      </c>
      <c r="H5" s="179" t="s">
        <v>223</v>
      </c>
    </row>
    <row r="6" spans="1:8" ht="15.75" customHeight="1" x14ac:dyDescent="0.2">
      <c r="A6" s="179" t="s">
        <v>445</v>
      </c>
      <c r="B6" s="179" t="s">
        <v>446</v>
      </c>
      <c r="C6" s="179" t="s">
        <v>445</v>
      </c>
      <c r="D6" s="179" t="s">
        <v>447</v>
      </c>
      <c r="E6" s="84" t="s">
        <v>448</v>
      </c>
      <c r="F6" s="84" t="s">
        <v>432</v>
      </c>
      <c r="G6" s="86" t="s">
        <v>449</v>
      </c>
      <c r="H6" s="179" t="s">
        <v>357</v>
      </c>
    </row>
    <row r="7" spans="1:8" ht="15.75" customHeight="1" x14ac:dyDescent="0.2">
      <c r="A7" s="179" t="s">
        <v>1158</v>
      </c>
      <c r="B7" s="179" t="s">
        <v>1159</v>
      </c>
      <c r="C7" s="179" t="s">
        <v>1158</v>
      </c>
      <c r="D7" s="179" t="s">
        <v>1160</v>
      </c>
      <c r="E7" s="84" t="s">
        <v>1123</v>
      </c>
      <c r="F7" s="84" t="s">
        <v>432</v>
      </c>
      <c r="G7" s="86" t="s">
        <v>839</v>
      </c>
      <c r="H7" s="179" t="s">
        <v>223</v>
      </c>
    </row>
    <row r="8" spans="1:8" ht="15.75" customHeight="1" x14ac:dyDescent="0.2">
      <c r="A8" s="179" t="s">
        <v>1161</v>
      </c>
      <c r="B8" s="179" t="s">
        <v>1162</v>
      </c>
      <c r="C8" s="179" t="s">
        <v>1161</v>
      </c>
      <c r="D8" s="179" t="s">
        <v>1163</v>
      </c>
      <c r="E8" s="84" t="s">
        <v>1164</v>
      </c>
      <c r="F8" s="84" t="s">
        <v>432</v>
      </c>
      <c r="G8" s="86" t="s">
        <v>1165</v>
      </c>
      <c r="H8" s="179" t="s">
        <v>440</v>
      </c>
    </row>
    <row r="9" spans="1:8" ht="15.75" customHeight="1" x14ac:dyDescent="0.2">
      <c r="A9" s="179" t="s">
        <v>450</v>
      </c>
      <c r="B9" s="179" t="s">
        <v>451</v>
      </c>
      <c r="C9" s="179" t="s">
        <v>450</v>
      </c>
      <c r="D9" s="179" t="s">
        <v>1096</v>
      </c>
      <c r="E9" s="84" t="s">
        <v>452</v>
      </c>
      <c r="F9" s="84" t="s">
        <v>432</v>
      </c>
      <c r="G9" s="86" t="s">
        <v>453</v>
      </c>
      <c r="H9" s="179" t="s">
        <v>440</v>
      </c>
    </row>
    <row r="10" spans="1:8" ht="15.75" customHeight="1" x14ac:dyDescent="0.2">
      <c r="A10" s="179" t="s">
        <v>454</v>
      </c>
      <c r="B10" s="179" t="s">
        <v>455</v>
      </c>
      <c r="C10" s="179" t="s">
        <v>454</v>
      </c>
      <c r="D10" s="179" t="s">
        <v>456</v>
      </c>
      <c r="E10" s="84" t="s">
        <v>457</v>
      </c>
      <c r="F10" s="84" t="s">
        <v>432</v>
      </c>
      <c r="G10" s="86" t="s">
        <v>458</v>
      </c>
      <c r="H10" s="179" t="s">
        <v>440</v>
      </c>
    </row>
    <row r="11" spans="1:8" ht="15.75" customHeight="1" x14ac:dyDescent="0.2">
      <c r="A11" s="179" t="s">
        <v>459</v>
      </c>
      <c r="B11" s="179" t="s">
        <v>460</v>
      </c>
      <c r="C11" s="179" t="s">
        <v>459</v>
      </c>
      <c r="D11" s="179" t="s">
        <v>461</v>
      </c>
      <c r="E11" s="84" t="s">
        <v>462</v>
      </c>
      <c r="F11" s="84" t="s">
        <v>432</v>
      </c>
      <c r="G11" s="86" t="s">
        <v>463</v>
      </c>
      <c r="H11" s="179" t="s">
        <v>383</v>
      </c>
    </row>
    <row r="12" spans="1:8" ht="15.75" customHeight="1" x14ac:dyDescent="0.2">
      <c r="A12" s="179" t="s">
        <v>474</v>
      </c>
      <c r="B12" s="179" t="s">
        <v>475</v>
      </c>
      <c r="C12" s="179" t="s">
        <v>474</v>
      </c>
      <c r="D12" s="179" t="s">
        <v>476</v>
      </c>
      <c r="E12" s="84" t="s">
        <v>1116</v>
      </c>
      <c r="F12" s="84" t="s">
        <v>432</v>
      </c>
      <c r="G12" s="86" t="s">
        <v>1132</v>
      </c>
      <c r="H12" s="179" t="s">
        <v>477</v>
      </c>
    </row>
    <row r="13" spans="1:8" ht="15.75" customHeight="1" x14ac:dyDescent="0.2">
      <c r="A13" s="179" t="s">
        <v>464</v>
      </c>
      <c r="B13" s="179" t="s">
        <v>465</v>
      </c>
      <c r="C13" s="179" t="s">
        <v>464</v>
      </c>
      <c r="D13" s="179" t="s">
        <v>466</v>
      </c>
      <c r="E13" s="84" t="s">
        <v>1117</v>
      </c>
      <c r="F13" s="84" t="s">
        <v>432</v>
      </c>
      <c r="G13" s="86" t="s">
        <v>1133</v>
      </c>
      <c r="H13" s="179" t="s">
        <v>467</v>
      </c>
    </row>
    <row r="14" spans="1:8" ht="15.75" customHeight="1" x14ac:dyDescent="0.2">
      <c r="A14" s="179" t="s">
        <v>468</v>
      </c>
      <c r="B14" s="179" t="s">
        <v>469</v>
      </c>
      <c r="C14" s="179" t="s">
        <v>468</v>
      </c>
      <c r="D14" s="179" t="s">
        <v>470</v>
      </c>
      <c r="E14" s="84" t="s">
        <v>1118</v>
      </c>
      <c r="F14" s="84" t="s">
        <v>432</v>
      </c>
      <c r="G14" s="86" t="s">
        <v>1134</v>
      </c>
      <c r="H14" s="179" t="s">
        <v>229</v>
      </c>
    </row>
    <row r="15" spans="1:8" ht="15.75" customHeight="1" x14ac:dyDescent="0.2">
      <c r="A15" s="179" t="s">
        <v>478</v>
      </c>
      <c r="B15" s="179" t="s">
        <v>479</v>
      </c>
      <c r="C15" s="179" t="s">
        <v>478</v>
      </c>
      <c r="D15" s="179" t="s">
        <v>480</v>
      </c>
      <c r="E15" s="84" t="s">
        <v>864</v>
      </c>
      <c r="F15" s="84" t="s">
        <v>432</v>
      </c>
      <c r="G15" s="86" t="s">
        <v>865</v>
      </c>
      <c r="H15" s="179" t="s">
        <v>399</v>
      </c>
    </row>
    <row r="16" spans="1:8" ht="15.75" customHeight="1" x14ac:dyDescent="0.2">
      <c r="A16" s="179" t="s">
        <v>471</v>
      </c>
      <c r="B16" s="179" t="s">
        <v>472</v>
      </c>
      <c r="C16" s="179" t="s">
        <v>471</v>
      </c>
      <c r="D16" s="179" t="s">
        <v>473</v>
      </c>
      <c r="E16" s="84" t="s">
        <v>637</v>
      </c>
      <c r="F16" s="84" t="s">
        <v>432</v>
      </c>
      <c r="G16" s="86" t="s">
        <v>638</v>
      </c>
      <c r="H16" s="179" t="s">
        <v>223</v>
      </c>
    </row>
    <row r="17" spans="1:8" ht="15.75" customHeight="1" x14ac:dyDescent="0.2">
      <c r="A17" s="179" t="s">
        <v>1166</v>
      </c>
      <c r="B17" s="179" t="s">
        <v>1167</v>
      </c>
      <c r="C17" s="179" t="s">
        <v>1166</v>
      </c>
      <c r="D17" s="179" t="s">
        <v>1168</v>
      </c>
      <c r="E17" s="84" t="s">
        <v>1118</v>
      </c>
      <c r="F17" s="84" t="s">
        <v>432</v>
      </c>
      <c r="G17" s="86" t="s">
        <v>1134</v>
      </c>
      <c r="H17" s="179" t="s">
        <v>229</v>
      </c>
    </row>
    <row r="18" spans="1:8" ht="15.75" customHeight="1" x14ac:dyDescent="0.2">
      <c r="A18" s="179" t="s">
        <v>481</v>
      </c>
      <c r="B18" s="179" t="s">
        <v>482</v>
      </c>
      <c r="C18" s="179" t="s">
        <v>481</v>
      </c>
      <c r="D18" s="179" t="s">
        <v>483</v>
      </c>
      <c r="E18" s="84" t="s">
        <v>484</v>
      </c>
      <c r="F18" s="84" t="s">
        <v>432</v>
      </c>
      <c r="G18" s="86" t="s">
        <v>485</v>
      </c>
      <c r="H18" s="179" t="s">
        <v>440</v>
      </c>
    </row>
    <row r="19" spans="1:8" ht="15.75" customHeight="1" x14ac:dyDescent="0.2">
      <c r="A19" s="179" t="s">
        <v>486</v>
      </c>
      <c r="B19" s="179" t="s">
        <v>487</v>
      </c>
      <c r="C19" s="179" t="s">
        <v>486</v>
      </c>
      <c r="D19" s="179" t="s">
        <v>488</v>
      </c>
      <c r="E19" s="84" t="s">
        <v>489</v>
      </c>
      <c r="F19" s="84" t="s">
        <v>432</v>
      </c>
      <c r="G19" s="86" t="s">
        <v>490</v>
      </c>
      <c r="H19" s="179" t="s">
        <v>223</v>
      </c>
    </row>
    <row r="20" spans="1:8" ht="15.75" customHeight="1" x14ac:dyDescent="0.2">
      <c r="A20" s="179" t="s">
        <v>491</v>
      </c>
      <c r="B20" s="179" t="s">
        <v>492</v>
      </c>
      <c r="C20" s="179" t="s">
        <v>491</v>
      </c>
      <c r="D20" s="179" t="s">
        <v>493</v>
      </c>
      <c r="E20" s="84" t="s">
        <v>494</v>
      </c>
      <c r="F20" s="84" t="s">
        <v>432</v>
      </c>
      <c r="G20" s="86" t="s">
        <v>495</v>
      </c>
      <c r="H20" s="179" t="s">
        <v>496</v>
      </c>
    </row>
    <row r="21" spans="1:8" ht="15.75" customHeight="1" x14ac:dyDescent="0.2">
      <c r="A21" s="179" t="s">
        <v>1086</v>
      </c>
      <c r="B21" s="179" t="s">
        <v>1089</v>
      </c>
      <c r="C21" s="179" t="s">
        <v>1086</v>
      </c>
      <c r="D21" s="179" t="s">
        <v>1169</v>
      </c>
      <c r="E21" s="84" t="s">
        <v>1119</v>
      </c>
      <c r="F21" s="84" t="s">
        <v>432</v>
      </c>
      <c r="G21" s="86" t="s">
        <v>1135</v>
      </c>
      <c r="H21" s="179" t="s">
        <v>345</v>
      </c>
    </row>
    <row r="22" spans="1:8" ht="15.75" customHeight="1" x14ac:dyDescent="0.2">
      <c r="A22" s="179" t="s">
        <v>500</v>
      </c>
      <c r="B22" s="179" t="s">
        <v>501</v>
      </c>
      <c r="C22" s="179" t="s">
        <v>500</v>
      </c>
      <c r="D22" s="179" t="s">
        <v>502</v>
      </c>
      <c r="E22" s="84" t="s">
        <v>503</v>
      </c>
      <c r="F22" s="84" t="s">
        <v>432</v>
      </c>
      <c r="G22" s="86" t="s">
        <v>504</v>
      </c>
      <c r="H22" s="179" t="s">
        <v>440</v>
      </c>
    </row>
    <row r="23" spans="1:8" ht="15.75" customHeight="1" x14ac:dyDescent="0.2">
      <c r="A23" s="179" t="s">
        <v>507</v>
      </c>
      <c r="B23" s="179" t="s">
        <v>508</v>
      </c>
      <c r="C23" s="179" t="s">
        <v>507</v>
      </c>
      <c r="D23" s="179" t="s">
        <v>509</v>
      </c>
      <c r="E23" s="84" t="s">
        <v>510</v>
      </c>
      <c r="F23" s="84" t="s">
        <v>432</v>
      </c>
      <c r="G23" s="86" t="s">
        <v>511</v>
      </c>
      <c r="H23" s="179" t="s">
        <v>512</v>
      </c>
    </row>
    <row r="24" spans="1:8" ht="15.75" customHeight="1" x14ac:dyDescent="0.2">
      <c r="A24" s="179" t="s">
        <v>513</v>
      </c>
      <c r="B24" s="179" t="s">
        <v>514</v>
      </c>
      <c r="C24" s="179" t="s">
        <v>513</v>
      </c>
      <c r="D24" s="179" t="s">
        <v>1097</v>
      </c>
      <c r="E24" s="84" t="s">
        <v>484</v>
      </c>
      <c r="F24" s="84" t="s">
        <v>432</v>
      </c>
      <c r="G24" s="86" t="s">
        <v>485</v>
      </c>
      <c r="H24" s="179" t="s">
        <v>440</v>
      </c>
    </row>
    <row r="25" spans="1:8" ht="15.75" customHeight="1" x14ac:dyDescent="0.2">
      <c r="A25" s="179" t="s">
        <v>515</v>
      </c>
      <c r="B25" s="179" t="s">
        <v>516</v>
      </c>
      <c r="C25" s="179" t="s">
        <v>515</v>
      </c>
      <c r="D25" s="179" t="s">
        <v>517</v>
      </c>
      <c r="E25" s="84" t="s">
        <v>518</v>
      </c>
      <c r="F25" s="84" t="s">
        <v>432</v>
      </c>
      <c r="G25" s="86" t="s">
        <v>519</v>
      </c>
      <c r="H25" s="179" t="s">
        <v>319</v>
      </c>
    </row>
    <row r="26" spans="1:8" ht="15.75" customHeight="1" x14ac:dyDescent="0.2">
      <c r="A26" s="179" t="s">
        <v>520</v>
      </c>
      <c r="B26" s="179" t="s">
        <v>521</v>
      </c>
      <c r="C26" s="179" t="s">
        <v>520</v>
      </c>
      <c r="D26" s="179" t="s">
        <v>522</v>
      </c>
      <c r="E26" s="84" t="s">
        <v>523</v>
      </c>
      <c r="F26" s="84" t="s">
        <v>432</v>
      </c>
      <c r="G26" s="86" t="s">
        <v>524</v>
      </c>
      <c r="H26" s="179" t="s">
        <v>525</v>
      </c>
    </row>
    <row r="27" spans="1:8" ht="15.75" customHeight="1" x14ac:dyDescent="0.2">
      <c r="A27" s="179" t="s">
        <v>1087</v>
      </c>
      <c r="B27" s="179" t="s">
        <v>1090</v>
      </c>
      <c r="C27" s="179" t="s">
        <v>1087</v>
      </c>
      <c r="D27" s="179" t="s">
        <v>1098</v>
      </c>
      <c r="E27" s="84" t="s">
        <v>1120</v>
      </c>
      <c r="F27" s="84" t="s">
        <v>432</v>
      </c>
      <c r="G27" s="86" t="s">
        <v>1136</v>
      </c>
      <c r="H27" s="179" t="s">
        <v>440</v>
      </c>
    </row>
    <row r="28" spans="1:8" ht="15.75" customHeight="1" x14ac:dyDescent="0.2">
      <c r="A28" s="179" t="s">
        <v>530</v>
      </c>
      <c r="B28" s="179" t="s">
        <v>531</v>
      </c>
      <c r="C28" s="179" t="s">
        <v>530</v>
      </c>
      <c r="D28" s="179" t="s">
        <v>532</v>
      </c>
      <c r="E28" s="84" t="s">
        <v>533</v>
      </c>
      <c r="F28" s="84" t="s">
        <v>432</v>
      </c>
      <c r="G28" s="86" t="s">
        <v>485</v>
      </c>
      <c r="H28" s="179" t="s">
        <v>440</v>
      </c>
    </row>
    <row r="29" spans="1:8" ht="15.75" customHeight="1" x14ac:dyDescent="0.2">
      <c r="A29" s="179" t="s">
        <v>534</v>
      </c>
      <c r="B29" s="179" t="s">
        <v>535</v>
      </c>
      <c r="C29" s="179" t="s">
        <v>534</v>
      </c>
      <c r="D29" s="179" t="s">
        <v>1170</v>
      </c>
      <c r="E29" s="84" t="s">
        <v>1121</v>
      </c>
      <c r="F29" s="84" t="s">
        <v>432</v>
      </c>
      <c r="G29" s="86" t="s">
        <v>1137</v>
      </c>
      <c r="H29" s="179" t="s">
        <v>536</v>
      </c>
    </row>
    <row r="30" spans="1:8" ht="15.75" customHeight="1" x14ac:dyDescent="0.2">
      <c r="A30" s="179" t="s">
        <v>537</v>
      </c>
      <c r="B30" s="179" t="s">
        <v>538</v>
      </c>
      <c r="C30" s="179" t="s">
        <v>537</v>
      </c>
      <c r="D30" s="179" t="s">
        <v>539</v>
      </c>
      <c r="E30" s="84" t="s">
        <v>540</v>
      </c>
      <c r="F30" s="84" t="s">
        <v>432</v>
      </c>
      <c r="G30" s="86" t="s">
        <v>541</v>
      </c>
      <c r="H30" s="179" t="s">
        <v>377</v>
      </c>
    </row>
    <row r="31" spans="1:8" ht="15.75" customHeight="1" x14ac:dyDescent="0.2">
      <c r="A31" s="179" t="s">
        <v>542</v>
      </c>
      <c r="B31" s="179" t="s">
        <v>543</v>
      </c>
      <c r="C31" s="179" t="s">
        <v>542</v>
      </c>
      <c r="D31" s="179" t="s">
        <v>544</v>
      </c>
      <c r="E31" s="84" t="s">
        <v>545</v>
      </c>
      <c r="F31" s="84" t="s">
        <v>432</v>
      </c>
      <c r="G31" s="86" t="s">
        <v>546</v>
      </c>
      <c r="H31" s="179" t="s">
        <v>547</v>
      </c>
    </row>
    <row r="32" spans="1:8" ht="15.75" customHeight="1" x14ac:dyDescent="0.2">
      <c r="A32" s="179" t="s">
        <v>548</v>
      </c>
      <c r="B32" s="179" t="s">
        <v>549</v>
      </c>
      <c r="C32" s="179" t="s">
        <v>548</v>
      </c>
      <c r="D32" s="179" t="s">
        <v>550</v>
      </c>
      <c r="E32" s="84" t="s">
        <v>551</v>
      </c>
      <c r="F32" s="84" t="s">
        <v>432</v>
      </c>
      <c r="G32" s="86" t="s">
        <v>552</v>
      </c>
      <c r="H32" s="179" t="s">
        <v>553</v>
      </c>
    </row>
    <row r="33" spans="1:8" ht="15.75" customHeight="1" x14ac:dyDescent="0.2">
      <c r="A33" s="179" t="s">
        <v>554</v>
      </c>
      <c r="B33" s="179" t="s">
        <v>555</v>
      </c>
      <c r="C33" s="179" t="s">
        <v>554</v>
      </c>
      <c r="D33" s="179" t="s">
        <v>556</v>
      </c>
      <c r="E33" s="84" t="s">
        <v>557</v>
      </c>
      <c r="F33" s="84" t="s">
        <v>432</v>
      </c>
      <c r="G33" s="86" t="s">
        <v>558</v>
      </c>
      <c r="H33" s="179" t="s">
        <v>223</v>
      </c>
    </row>
    <row r="34" spans="1:8" ht="15.75" customHeight="1" x14ac:dyDescent="0.2">
      <c r="A34" s="179" t="s">
        <v>751</v>
      </c>
      <c r="B34" s="179" t="s">
        <v>1146</v>
      </c>
      <c r="C34" s="179" t="s">
        <v>751</v>
      </c>
      <c r="D34" s="179" t="s">
        <v>752</v>
      </c>
      <c r="E34" s="84" t="s">
        <v>753</v>
      </c>
      <c r="F34" s="84" t="s">
        <v>432</v>
      </c>
      <c r="G34" s="86" t="s">
        <v>754</v>
      </c>
      <c r="H34" s="179" t="s">
        <v>755</v>
      </c>
    </row>
    <row r="35" spans="1:8" ht="15.75" customHeight="1" x14ac:dyDescent="0.2">
      <c r="A35" s="179" t="s">
        <v>747</v>
      </c>
      <c r="B35" s="179" t="s">
        <v>1147</v>
      </c>
      <c r="C35" s="179" t="s">
        <v>747</v>
      </c>
      <c r="D35" s="179" t="s">
        <v>748</v>
      </c>
      <c r="E35" s="84" t="s">
        <v>533</v>
      </c>
      <c r="F35" s="84" t="s">
        <v>432</v>
      </c>
      <c r="G35" s="86" t="s">
        <v>485</v>
      </c>
      <c r="H35" s="179" t="s">
        <v>440</v>
      </c>
    </row>
    <row r="36" spans="1:8" ht="15.75" customHeight="1" x14ac:dyDescent="0.2">
      <c r="A36" s="179" t="s">
        <v>743</v>
      </c>
      <c r="B36" s="179" t="s">
        <v>1148</v>
      </c>
      <c r="C36" s="179" t="s">
        <v>743</v>
      </c>
      <c r="D36" s="179" t="s">
        <v>744</v>
      </c>
      <c r="E36" s="84" t="s">
        <v>745</v>
      </c>
      <c r="F36" s="84" t="s">
        <v>432</v>
      </c>
      <c r="G36" s="86" t="s">
        <v>746</v>
      </c>
      <c r="H36" s="179" t="s">
        <v>227</v>
      </c>
    </row>
    <row r="37" spans="1:8" ht="15.75" customHeight="1" x14ac:dyDescent="0.2">
      <c r="A37" s="179" t="s">
        <v>749</v>
      </c>
      <c r="B37" s="179" t="s">
        <v>1149</v>
      </c>
      <c r="C37" s="179" t="s">
        <v>749</v>
      </c>
      <c r="D37" s="179" t="s">
        <v>750</v>
      </c>
      <c r="E37" s="84" t="s">
        <v>919</v>
      </c>
      <c r="F37" s="84" t="s">
        <v>432</v>
      </c>
      <c r="G37" s="86" t="s">
        <v>920</v>
      </c>
      <c r="H37" s="179" t="s">
        <v>223</v>
      </c>
    </row>
    <row r="38" spans="1:8" ht="15.75" customHeight="1" x14ac:dyDescent="0.2">
      <c r="A38" s="179" t="s">
        <v>741</v>
      </c>
      <c r="B38" s="179" t="s">
        <v>1150</v>
      </c>
      <c r="C38" s="179" t="s">
        <v>741</v>
      </c>
      <c r="D38" s="179" t="s">
        <v>742</v>
      </c>
      <c r="E38" s="84" t="s">
        <v>1122</v>
      </c>
      <c r="F38" s="84" t="s">
        <v>432</v>
      </c>
      <c r="G38" s="86" t="s">
        <v>1138</v>
      </c>
      <c r="H38" s="179" t="s">
        <v>201</v>
      </c>
    </row>
    <row r="39" spans="1:8" ht="15.75" customHeight="1" x14ac:dyDescent="0.2">
      <c r="A39" s="179" t="s">
        <v>559</v>
      </c>
      <c r="B39" s="179" t="s">
        <v>560</v>
      </c>
      <c r="C39" s="179" t="s">
        <v>559</v>
      </c>
      <c r="D39" s="179" t="s">
        <v>561</v>
      </c>
      <c r="E39" s="84" t="s">
        <v>562</v>
      </c>
      <c r="F39" s="84" t="s">
        <v>432</v>
      </c>
      <c r="G39" s="86" t="s">
        <v>563</v>
      </c>
      <c r="H39" s="179" t="s">
        <v>547</v>
      </c>
    </row>
    <row r="40" spans="1:8" ht="15.75" customHeight="1" x14ac:dyDescent="0.2">
      <c r="A40" s="179" t="s">
        <v>564</v>
      </c>
      <c r="B40" s="179" t="s">
        <v>565</v>
      </c>
      <c r="C40" s="179" t="s">
        <v>564</v>
      </c>
      <c r="D40" s="179" t="s">
        <v>566</v>
      </c>
      <c r="E40" s="84" t="s">
        <v>567</v>
      </c>
      <c r="F40" s="84" t="s">
        <v>432</v>
      </c>
      <c r="G40" s="86" t="s">
        <v>568</v>
      </c>
      <c r="H40" s="179" t="s">
        <v>201</v>
      </c>
    </row>
    <row r="41" spans="1:8" ht="15.75" customHeight="1" x14ac:dyDescent="0.2">
      <c r="A41" s="179" t="s">
        <v>569</v>
      </c>
      <c r="B41" s="179" t="s">
        <v>570</v>
      </c>
      <c r="C41" s="179" t="s">
        <v>569</v>
      </c>
      <c r="D41" s="179" t="s">
        <v>571</v>
      </c>
      <c r="E41" s="84" t="s">
        <v>572</v>
      </c>
      <c r="F41" s="84" t="s">
        <v>432</v>
      </c>
      <c r="G41" s="86" t="s">
        <v>573</v>
      </c>
      <c r="H41" s="179" t="s">
        <v>574</v>
      </c>
    </row>
    <row r="42" spans="1:8" ht="15.75" customHeight="1" x14ac:dyDescent="0.2">
      <c r="A42" s="179" t="s">
        <v>575</v>
      </c>
      <c r="B42" s="179" t="s">
        <v>576</v>
      </c>
      <c r="C42" s="179" t="s">
        <v>575</v>
      </c>
      <c r="D42" s="179" t="s">
        <v>577</v>
      </c>
      <c r="E42" s="84" t="s">
        <v>578</v>
      </c>
      <c r="F42" s="84" t="s">
        <v>432</v>
      </c>
      <c r="G42" s="86" t="s">
        <v>579</v>
      </c>
      <c r="H42" s="179" t="s">
        <v>580</v>
      </c>
    </row>
    <row r="43" spans="1:8" ht="15.75" customHeight="1" x14ac:dyDescent="0.2">
      <c r="A43" s="179" t="s">
        <v>581</v>
      </c>
      <c r="B43" s="179" t="s">
        <v>582</v>
      </c>
      <c r="C43" s="179" t="s">
        <v>581</v>
      </c>
      <c r="D43" s="179" t="s">
        <v>1099</v>
      </c>
      <c r="E43" s="84" t="s">
        <v>1123</v>
      </c>
      <c r="F43" s="84" t="s">
        <v>432</v>
      </c>
      <c r="G43" s="86" t="s">
        <v>839</v>
      </c>
      <c r="H43" s="179" t="s">
        <v>223</v>
      </c>
    </row>
    <row r="44" spans="1:8" ht="15.75" customHeight="1" x14ac:dyDescent="0.2">
      <c r="A44" s="179" t="s">
        <v>585</v>
      </c>
      <c r="B44" s="179" t="s">
        <v>586</v>
      </c>
      <c r="C44" s="179" t="s">
        <v>585</v>
      </c>
      <c r="D44" s="179" t="s">
        <v>587</v>
      </c>
      <c r="E44" s="84" t="s">
        <v>588</v>
      </c>
      <c r="F44" s="84" t="s">
        <v>432</v>
      </c>
      <c r="G44" s="86" t="s">
        <v>589</v>
      </c>
      <c r="H44" s="179" t="s">
        <v>590</v>
      </c>
    </row>
    <row r="45" spans="1:8" ht="15.75" customHeight="1" x14ac:dyDescent="0.2">
      <c r="A45" s="179" t="s">
        <v>591</v>
      </c>
      <c r="B45" s="179" t="s">
        <v>592</v>
      </c>
      <c r="C45" s="179" t="s">
        <v>591</v>
      </c>
      <c r="D45" s="179" t="s">
        <v>593</v>
      </c>
      <c r="E45" s="84" t="s">
        <v>594</v>
      </c>
      <c r="F45" s="84" t="s">
        <v>432</v>
      </c>
      <c r="G45" s="86" t="s">
        <v>595</v>
      </c>
      <c r="H45" s="179" t="s">
        <v>596</v>
      </c>
    </row>
    <row r="46" spans="1:8" ht="15.75" customHeight="1" x14ac:dyDescent="0.2">
      <c r="A46" s="179" t="s">
        <v>598</v>
      </c>
      <c r="B46" s="179" t="s">
        <v>599</v>
      </c>
      <c r="C46" s="179" t="s">
        <v>598</v>
      </c>
      <c r="D46" s="179" t="s">
        <v>600</v>
      </c>
      <c r="E46" s="84" t="s">
        <v>601</v>
      </c>
      <c r="F46" s="84" t="s">
        <v>432</v>
      </c>
      <c r="G46" s="86" t="s">
        <v>602</v>
      </c>
      <c r="H46" s="179" t="s">
        <v>603</v>
      </c>
    </row>
    <row r="47" spans="1:8" ht="15.75" customHeight="1" x14ac:dyDescent="0.2">
      <c r="A47" s="179" t="s">
        <v>604</v>
      </c>
      <c r="B47" s="179" t="s">
        <v>605</v>
      </c>
      <c r="C47" s="179" t="s">
        <v>604</v>
      </c>
      <c r="D47" s="179" t="s">
        <v>606</v>
      </c>
      <c r="E47" s="84" t="s">
        <v>607</v>
      </c>
      <c r="F47" s="84" t="s">
        <v>432</v>
      </c>
      <c r="G47" s="86" t="s">
        <v>608</v>
      </c>
      <c r="H47" s="179" t="s">
        <v>609</v>
      </c>
    </row>
    <row r="48" spans="1:8" ht="15.75" customHeight="1" x14ac:dyDescent="0.2">
      <c r="A48" s="179" t="s">
        <v>610</v>
      </c>
      <c r="B48" s="179" t="s">
        <v>611</v>
      </c>
      <c r="C48" s="179" t="s">
        <v>610</v>
      </c>
      <c r="D48" s="179" t="s">
        <v>612</v>
      </c>
      <c r="E48" s="84" t="s">
        <v>613</v>
      </c>
      <c r="F48" s="84" t="s">
        <v>432</v>
      </c>
      <c r="G48" s="86" t="s">
        <v>458</v>
      </c>
      <c r="H48" s="179" t="s">
        <v>603</v>
      </c>
    </row>
    <row r="49" spans="1:8" ht="15.75" customHeight="1" x14ac:dyDescent="0.2">
      <c r="A49" s="179" t="s">
        <v>614</v>
      </c>
      <c r="B49" s="179" t="s">
        <v>615</v>
      </c>
      <c r="C49" s="179" t="s">
        <v>614</v>
      </c>
      <c r="D49" s="179" t="s">
        <v>616</v>
      </c>
      <c r="E49" s="84" t="s">
        <v>668</v>
      </c>
      <c r="F49" s="84" t="s">
        <v>432</v>
      </c>
      <c r="G49" s="86" t="s">
        <v>669</v>
      </c>
      <c r="H49" s="179" t="s">
        <v>440</v>
      </c>
    </row>
    <row r="50" spans="1:8" ht="15.75" customHeight="1" x14ac:dyDescent="0.2">
      <c r="A50" s="179" t="s">
        <v>622</v>
      </c>
      <c r="B50" s="179" t="s">
        <v>623</v>
      </c>
      <c r="C50" s="179" t="s">
        <v>622</v>
      </c>
      <c r="D50" s="179" t="s">
        <v>624</v>
      </c>
      <c r="E50" s="84" t="s">
        <v>625</v>
      </c>
      <c r="F50" s="84" t="s">
        <v>432</v>
      </c>
      <c r="G50" s="86" t="s">
        <v>626</v>
      </c>
      <c r="H50" s="179" t="s">
        <v>327</v>
      </c>
    </row>
    <row r="51" spans="1:8" s="85" customFormat="1" ht="15.75" customHeight="1" x14ac:dyDescent="0.2">
      <c r="A51" s="179" t="s">
        <v>627</v>
      </c>
      <c r="B51" s="179" t="s">
        <v>628</v>
      </c>
      <c r="C51" s="179" t="s">
        <v>627</v>
      </c>
      <c r="D51" s="179" t="s">
        <v>1171</v>
      </c>
      <c r="E51" s="84" t="s">
        <v>629</v>
      </c>
      <c r="F51" s="84" t="s">
        <v>432</v>
      </c>
      <c r="G51" s="86" t="s">
        <v>630</v>
      </c>
      <c r="H51" s="179" t="s">
        <v>631</v>
      </c>
    </row>
    <row r="52" spans="1:8" ht="15.75" customHeight="1" x14ac:dyDescent="0.2">
      <c r="A52" s="179" t="s">
        <v>617</v>
      </c>
      <c r="B52" s="179" t="s">
        <v>618</v>
      </c>
      <c r="C52" s="179" t="s">
        <v>617</v>
      </c>
      <c r="D52" s="179" t="s">
        <v>619</v>
      </c>
      <c r="E52" s="84" t="s">
        <v>620</v>
      </c>
      <c r="F52" s="84" t="s">
        <v>432</v>
      </c>
      <c r="G52" s="86" t="s">
        <v>621</v>
      </c>
      <c r="H52" s="179" t="s">
        <v>440</v>
      </c>
    </row>
    <row r="53" spans="1:8" ht="15.75" customHeight="1" x14ac:dyDescent="0.2">
      <c r="A53" s="179" t="s">
        <v>632</v>
      </c>
      <c r="B53" s="179" t="s">
        <v>633</v>
      </c>
      <c r="C53" s="179" t="s">
        <v>632</v>
      </c>
      <c r="D53" s="179" t="s">
        <v>634</v>
      </c>
      <c r="E53" s="84" t="s">
        <v>562</v>
      </c>
      <c r="F53" s="84" t="s">
        <v>432</v>
      </c>
      <c r="G53" s="86" t="s">
        <v>563</v>
      </c>
      <c r="H53" s="179" t="s">
        <v>323</v>
      </c>
    </row>
    <row r="54" spans="1:8" ht="15.75" customHeight="1" x14ac:dyDescent="0.2">
      <c r="A54" s="179" t="s">
        <v>635</v>
      </c>
      <c r="B54" s="179" t="s">
        <v>1091</v>
      </c>
      <c r="C54" s="179" t="s">
        <v>635</v>
      </c>
      <c r="D54" s="179" t="s">
        <v>636</v>
      </c>
      <c r="E54" s="84" t="s">
        <v>637</v>
      </c>
      <c r="F54" s="84" t="s">
        <v>432</v>
      </c>
      <c r="G54" s="86" t="s">
        <v>638</v>
      </c>
      <c r="H54" s="179" t="s">
        <v>223</v>
      </c>
    </row>
    <row r="55" spans="1:8" ht="15.75" customHeight="1" x14ac:dyDescent="0.2">
      <c r="A55" s="179" t="s">
        <v>642</v>
      </c>
      <c r="B55" s="179" t="s">
        <v>643</v>
      </c>
      <c r="C55" s="179" t="s">
        <v>642</v>
      </c>
      <c r="D55" s="179" t="s">
        <v>644</v>
      </c>
      <c r="E55" s="84" t="s">
        <v>645</v>
      </c>
      <c r="F55" s="84" t="s">
        <v>432</v>
      </c>
      <c r="G55" s="86" t="s">
        <v>646</v>
      </c>
      <c r="H55" s="179" t="s">
        <v>647</v>
      </c>
    </row>
    <row r="56" spans="1:8" ht="15.75" customHeight="1" x14ac:dyDescent="0.2">
      <c r="A56" s="179" t="s">
        <v>648</v>
      </c>
      <c r="B56" s="179" t="s">
        <v>649</v>
      </c>
      <c r="C56" s="179" t="s">
        <v>648</v>
      </c>
      <c r="D56" s="179" t="s">
        <v>650</v>
      </c>
      <c r="E56" s="84" t="s">
        <v>651</v>
      </c>
      <c r="F56" s="84" t="s">
        <v>432</v>
      </c>
      <c r="G56" s="86" t="s">
        <v>652</v>
      </c>
      <c r="H56" s="179" t="s">
        <v>311</v>
      </c>
    </row>
    <row r="57" spans="1:8" ht="15.75" customHeight="1" x14ac:dyDescent="0.2">
      <c r="A57" s="179" t="s">
        <v>653</v>
      </c>
      <c r="B57" s="179" t="s">
        <v>654</v>
      </c>
      <c r="C57" s="179" t="s">
        <v>653</v>
      </c>
      <c r="D57" s="179" t="s">
        <v>655</v>
      </c>
      <c r="E57" s="84" t="s">
        <v>1124</v>
      </c>
      <c r="F57" s="84" t="s">
        <v>432</v>
      </c>
      <c r="G57" s="86" t="s">
        <v>1139</v>
      </c>
      <c r="H57" s="179" t="s">
        <v>656</v>
      </c>
    </row>
    <row r="58" spans="1:8" ht="15.75" customHeight="1" x14ac:dyDescent="0.2">
      <c r="A58" s="179" t="s">
        <v>657</v>
      </c>
      <c r="B58" s="179" t="s">
        <v>658</v>
      </c>
      <c r="C58" s="179" t="s">
        <v>657</v>
      </c>
      <c r="D58" s="179" t="s">
        <v>659</v>
      </c>
      <c r="E58" s="84" t="s">
        <v>660</v>
      </c>
      <c r="F58" s="84" t="s">
        <v>432</v>
      </c>
      <c r="G58" s="86" t="s">
        <v>661</v>
      </c>
      <c r="H58" s="179" t="s">
        <v>662</v>
      </c>
    </row>
    <row r="59" spans="1:8" ht="15.75" customHeight="1" x14ac:dyDescent="0.2">
      <c r="A59" s="179" t="s">
        <v>663</v>
      </c>
      <c r="B59" s="179" t="s">
        <v>664</v>
      </c>
      <c r="C59" s="179" t="s">
        <v>663</v>
      </c>
      <c r="D59" s="179" t="s">
        <v>1100</v>
      </c>
      <c r="E59" s="84" t="s">
        <v>505</v>
      </c>
      <c r="F59" s="84" t="s">
        <v>432</v>
      </c>
      <c r="G59" s="86" t="s">
        <v>506</v>
      </c>
      <c r="H59" s="179" t="s">
        <v>233</v>
      </c>
    </row>
    <row r="60" spans="1:8" ht="15.75" customHeight="1" x14ac:dyDescent="0.2">
      <c r="A60" s="179" t="s">
        <v>665</v>
      </c>
      <c r="B60" s="179" t="s">
        <v>666</v>
      </c>
      <c r="C60" s="179" t="s">
        <v>665</v>
      </c>
      <c r="D60" s="179" t="s">
        <v>667</v>
      </c>
      <c r="E60" s="84" t="s">
        <v>668</v>
      </c>
      <c r="F60" s="84" t="s">
        <v>432</v>
      </c>
      <c r="G60" s="86" t="s">
        <v>669</v>
      </c>
      <c r="H60" s="179" t="s">
        <v>440</v>
      </c>
    </row>
    <row r="61" spans="1:8" ht="15.75" customHeight="1" x14ac:dyDescent="0.2">
      <c r="A61" s="179" t="s">
        <v>670</v>
      </c>
      <c r="B61" s="179" t="s">
        <v>671</v>
      </c>
      <c r="C61" s="179" t="s">
        <v>670</v>
      </c>
      <c r="D61" s="179" t="s">
        <v>672</v>
      </c>
      <c r="E61" s="84" t="s">
        <v>1125</v>
      </c>
      <c r="F61" s="84" t="s">
        <v>432</v>
      </c>
      <c r="G61" s="86" t="s">
        <v>1140</v>
      </c>
      <c r="H61" s="179" t="s">
        <v>673</v>
      </c>
    </row>
    <row r="62" spans="1:8" ht="15.75" customHeight="1" x14ac:dyDescent="0.2">
      <c r="A62" s="179" t="s">
        <v>674</v>
      </c>
      <c r="B62" s="179" t="s">
        <v>675</v>
      </c>
      <c r="C62" s="179" t="s">
        <v>674</v>
      </c>
      <c r="D62" s="179" t="s">
        <v>1101</v>
      </c>
      <c r="E62" s="84" t="s">
        <v>497</v>
      </c>
      <c r="F62" s="84" t="s">
        <v>432</v>
      </c>
      <c r="G62" s="86" t="s">
        <v>498</v>
      </c>
      <c r="H62" s="179" t="s">
        <v>499</v>
      </c>
    </row>
    <row r="63" spans="1:8" ht="15.75" customHeight="1" x14ac:dyDescent="0.2">
      <c r="A63" s="179" t="s">
        <v>678</v>
      </c>
      <c r="B63" s="179" t="s">
        <v>679</v>
      </c>
      <c r="C63" s="179" t="s">
        <v>678</v>
      </c>
      <c r="D63" s="179" t="s">
        <v>680</v>
      </c>
      <c r="E63" s="84" t="s">
        <v>681</v>
      </c>
      <c r="F63" s="84" t="s">
        <v>432</v>
      </c>
      <c r="G63" s="86" t="s">
        <v>682</v>
      </c>
      <c r="H63" s="179" t="s">
        <v>683</v>
      </c>
    </row>
    <row r="64" spans="1:8" ht="15.75" customHeight="1" x14ac:dyDescent="0.2">
      <c r="A64" s="179" t="s">
        <v>872</v>
      </c>
      <c r="B64" s="179" t="s">
        <v>1092</v>
      </c>
      <c r="C64" s="179" t="s">
        <v>872</v>
      </c>
      <c r="D64" s="179" t="s">
        <v>873</v>
      </c>
      <c r="E64" s="84" t="s">
        <v>1126</v>
      </c>
      <c r="F64" s="84" t="s">
        <v>432</v>
      </c>
      <c r="G64" s="86" t="s">
        <v>786</v>
      </c>
      <c r="H64" s="179" t="s">
        <v>440</v>
      </c>
    </row>
    <row r="65" spans="1:8" ht="15.75" customHeight="1" x14ac:dyDescent="0.2">
      <c r="A65" s="179" t="s">
        <v>693</v>
      </c>
      <c r="B65" s="179" t="s">
        <v>1172</v>
      </c>
      <c r="C65" s="179" t="s">
        <v>693</v>
      </c>
      <c r="D65" s="179" t="s">
        <v>1103</v>
      </c>
      <c r="E65" s="84" t="s">
        <v>694</v>
      </c>
      <c r="F65" s="84" t="s">
        <v>432</v>
      </c>
      <c r="G65" s="86" t="s">
        <v>695</v>
      </c>
      <c r="H65" s="179" t="s">
        <v>696</v>
      </c>
    </row>
    <row r="66" spans="1:8" ht="15.75" customHeight="1" x14ac:dyDescent="0.2">
      <c r="A66" s="179" t="s">
        <v>684</v>
      </c>
      <c r="B66" s="179" t="s">
        <v>685</v>
      </c>
      <c r="C66" s="179" t="s">
        <v>684</v>
      </c>
      <c r="D66" s="179" t="s">
        <v>686</v>
      </c>
      <c r="E66" s="84" t="s">
        <v>1127</v>
      </c>
      <c r="F66" s="84" t="s">
        <v>432</v>
      </c>
      <c r="G66" s="86" t="s">
        <v>1141</v>
      </c>
      <c r="H66" s="179" t="s">
        <v>299</v>
      </c>
    </row>
    <row r="67" spans="1:8" ht="15.75" customHeight="1" x14ac:dyDescent="0.2">
      <c r="A67" s="179" t="s">
        <v>526</v>
      </c>
      <c r="B67" s="179" t="s">
        <v>1093</v>
      </c>
      <c r="C67" s="179" t="s">
        <v>526</v>
      </c>
      <c r="D67" s="179" t="s">
        <v>527</v>
      </c>
      <c r="E67" s="84" t="s">
        <v>528</v>
      </c>
      <c r="F67" s="84" t="s">
        <v>432</v>
      </c>
      <c r="G67" s="86" t="s">
        <v>529</v>
      </c>
      <c r="H67" s="179" t="s">
        <v>223</v>
      </c>
    </row>
    <row r="68" spans="1:8" ht="15.75" customHeight="1" x14ac:dyDescent="0.2">
      <c r="A68" s="179" t="s">
        <v>690</v>
      </c>
      <c r="B68" s="179" t="s">
        <v>691</v>
      </c>
      <c r="C68" s="179" t="s">
        <v>690</v>
      </c>
      <c r="D68" s="179" t="s">
        <v>692</v>
      </c>
      <c r="E68" s="84" t="s">
        <v>613</v>
      </c>
      <c r="F68" s="84" t="s">
        <v>432</v>
      </c>
      <c r="G68" s="86" t="s">
        <v>458</v>
      </c>
      <c r="H68" s="179" t="s">
        <v>440</v>
      </c>
    </row>
    <row r="69" spans="1:8" ht="15.75" customHeight="1" x14ac:dyDescent="0.2">
      <c r="A69" s="179" t="s">
        <v>697</v>
      </c>
      <c r="B69" s="179" t="s">
        <v>698</v>
      </c>
      <c r="C69" s="179" t="s">
        <v>697</v>
      </c>
      <c r="D69" s="179" t="s">
        <v>699</v>
      </c>
      <c r="E69" s="84" t="s">
        <v>700</v>
      </c>
      <c r="F69" s="84" t="s">
        <v>432</v>
      </c>
      <c r="G69" s="86" t="s">
        <v>701</v>
      </c>
      <c r="H69" s="179" t="s">
        <v>702</v>
      </c>
    </row>
    <row r="70" spans="1:8" ht="15.75" customHeight="1" x14ac:dyDescent="0.2">
      <c r="A70" s="179" t="s">
        <v>703</v>
      </c>
      <c r="B70" s="179" t="s">
        <v>704</v>
      </c>
      <c r="C70" s="179" t="s">
        <v>703</v>
      </c>
      <c r="D70" s="179" t="s">
        <v>705</v>
      </c>
      <c r="E70" s="84" t="s">
        <v>706</v>
      </c>
      <c r="F70" s="84" t="s">
        <v>432</v>
      </c>
      <c r="G70" s="86" t="s">
        <v>707</v>
      </c>
      <c r="H70" s="179" t="s">
        <v>401</v>
      </c>
    </row>
    <row r="71" spans="1:8" ht="15.75" customHeight="1" x14ac:dyDescent="0.2">
      <c r="A71" s="179" t="s">
        <v>712</v>
      </c>
      <c r="B71" s="179" t="s">
        <v>713</v>
      </c>
      <c r="C71" s="179" t="s">
        <v>712</v>
      </c>
      <c r="D71" s="179" t="s">
        <v>714</v>
      </c>
      <c r="E71" s="84" t="s">
        <v>715</v>
      </c>
      <c r="F71" s="84" t="s">
        <v>432</v>
      </c>
      <c r="G71" s="86" t="s">
        <v>716</v>
      </c>
      <c r="H71" s="179" t="s">
        <v>717</v>
      </c>
    </row>
    <row r="72" spans="1:8" ht="15.75" customHeight="1" x14ac:dyDescent="0.2">
      <c r="A72" s="179" t="s">
        <v>718</v>
      </c>
      <c r="B72" s="179" t="s">
        <v>719</v>
      </c>
      <c r="C72" s="179" t="s">
        <v>718</v>
      </c>
      <c r="D72" s="179" t="s">
        <v>1104</v>
      </c>
      <c r="E72" s="84" t="s">
        <v>629</v>
      </c>
      <c r="F72" s="84" t="s">
        <v>432</v>
      </c>
      <c r="G72" s="86" t="s">
        <v>630</v>
      </c>
      <c r="H72" s="179" t="s">
        <v>631</v>
      </c>
    </row>
    <row r="73" spans="1:8" ht="15.75" customHeight="1" x14ac:dyDescent="0.2">
      <c r="A73" s="179" t="s">
        <v>720</v>
      </c>
      <c r="B73" s="179" t="s">
        <v>1094</v>
      </c>
      <c r="C73" s="179" t="s">
        <v>720</v>
      </c>
      <c r="D73" s="179" t="s">
        <v>1173</v>
      </c>
      <c r="E73" s="84" t="s">
        <v>864</v>
      </c>
      <c r="F73" s="84" t="s">
        <v>432</v>
      </c>
      <c r="G73" s="86" t="s">
        <v>865</v>
      </c>
      <c r="H73" s="179" t="s">
        <v>609</v>
      </c>
    </row>
    <row r="74" spans="1:8" ht="15.75" customHeight="1" x14ac:dyDescent="0.2">
      <c r="A74" s="179" t="s">
        <v>1088</v>
      </c>
      <c r="B74" s="179" t="s">
        <v>721</v>
      </c>
      <c r="C74" s="179" t="s">
        <v>1088</v>
      </c>
      <c r="D74" s="179" t="s">
        <v>1174</v>
      </c>
      <c r="E74" s="84" t="s">
        <v>919</v>
      </c>
      <c r="F74" s="84" t="s">
        <v>432</v>
      </c>
      <c r="G74" s="86" t="s">
        <v>920</v>
      </c>
      <c r="H74" s="179" t="s">
        <v>496</v>
      </c>
    </row>
    <row r="75" spans="1:8" ht="15.75" customHeight="1" x14ac:dyDescent="0.2">
      <c r="A75" s="179" t="s">
        <v>722</v>
      </c>
      <c r="B75" s="179" t="s">
        <v>723</v>
      </c>
      <c r="C75" s="179" t="s">
        <v>722</v>
      </c>
      <c r="D75" s="179" t="s">
        <v>724</v>
      </c>
      <c r="E75" s="84" t="s">
        <v>725</v>
      </c>
      <c r="F75" s="84" t="s">
        <v>432</v>
      </c>
      <c r="G75" s="86" t="s">
        <v>726</v>
      </c>
      <c r="H75" s="179" t="s">
        <v>440</v>
      </c>
    </row>
    <row r="76" spans="1:8" ht="15.75" customHeight="1" x14ac:dyDescent="0.2">
      <c r="A76" s="179" t="s">
        <v>727</v>
      </c>
      <c r="B76" s="179" t="s">
        <v>728</v>
      </c>
      <c r="C76" s="179" t="s">
        <v>727</v>
      </c>
      <c r="D76" s="179" t="s">
        <v>729</v>
      </c>
      <c r="E76" s="84" t="s">
        <v>607</v>
      </c>
      <c r="F76" s="84" t="s">
        <v>432</v>
      </c>
      <c r="G76" s="86" t="s">
        <v>608</v>
      </c>
      <c r="H76" s="179" t="s">
        <v>609</v>
      </c>
    </row>
    <row r="77" spans="1:8" ht="15.75" customHeight="1" x14ac:dyDescent="0.2">
      <c r="A77" s="179" t="s">
        <v>730</v>
      </c>
      <c r="B77" s="179" t="s">
        <v>731</v>
      </c>
      <c r="C77" s="179" t="s">
        <v>730</v>
      </c>
      <c r="D77" s="179" t="s">
        <v>732</v>
      </c>
      <c r="E77" s="84" t="s">
        <v>733</v>
      </c>
      <c r="F77" s="84" t="s">
        <v>432</v>
      </c>
      <c r="G77" s="86" t="s">
        <v>734</v>
      </c>
      <c r="H77" s="179" t="s">
        <v>735</v>
      </c>
    </row>
    <row r="78" spans="1:8" ht="15.75" customHeight="1" x14ac:dyDescent="0.2">
      <c r="A78" s="179" t="s">
        <v>736</v>
      </c>
      <c r="B78" s="179" t="s">
        <v>737</v>
      </c>
      <c r="C78" s="179" t="s">
        <v>736</v>
      </c>
      <c r="D78" s="179" t="s">
        <v>738</v>
      </c>
      <c r="E78" s="84" t="s">
        <v>443</v>
      </c>
      <c r="F78" s="84" t="s">
        <v>432</v>
      </c>
      <c r="G78" s="86" t="s">
        <v>444</v>
      </c>
      <c r="H78" s="179" t="s">
        <v>496</v>
      </c>
    </row>
    <row r="79" spans="1:8" ht="15.75" customHeight="1" x14ac:dyDescent="0.2">
      <c r="A79" s="179" t="s">
        <v>739</v>
      </c>
      <c r="B79" s="179" t="s">
        <v>740</v>
      </c>
      <c r="C79" s="179" t="s">
        <v>739</v>
      </c>
      <c r="D79" s="179" t="s">
        <v>1105</v>
      </c>
      <c r="E79" s="84" t="s">
        <v>448</v>
      </c>
      <c r="F79" s="84" t="s">
        <v>432</v>
      </c>
      <c r="G79" s="86" t="s">
        <v>449</v>
      </c>
      <c r="H79" s="179" t="s">
        <v>223</v>
      </c>
    </row>
    <row r="80" spans="1:8" ht="15.75" customHeight="1" x14ac:dyDescent="0.2">
      <c r="A80" s="179" t="s">
        <v>756</v>
      </c>
      <c r="B80" s="179" t="s">
        <v>757</v>
      </c>
      <c r="C80" s="179" t="s">
        <v>756</v>
      </c>
      <c r="D80" s="179" t="s">
        <v>758</v>
      </c>
      <c r="E80" s="84" t="s">
        <v>759</v>
      </c>
      <c r="F80" s="84" t="s">
        <v>432</v>
      </c>
      <c r="G80" s="86" t="s">
        <v>760</v>
      </c>
      <c r="H80" s="179" t="s">
        <v>761</v>
      </c>
    </row>
    <row r="81" spans="1:8" ht="15.75" customHeight="1" x14ac:dyDescent="0.2">
      <c r="A81" s="179" t="s">
        <v>762</v>
      </c>
      <c r="B81" s="179" t="s">
        <v>763</v>
      </c>
      <c r="C81" s="179" t="s">
        <v>762</v>
      </c>
      <c r="D81" s="179" t="s">
        <v>764</v>
      </c>
      <c r="E81" s="84" t="s">
        <v>765</v>
      </c>
      <c r="F81" s="84" t="s">
        <v>432</v>
      </c>
      <c r="G81" s="86" t="s">
        <v>766</v>
      </c>
      <c r="H81" s="179" t="s">
        <v>767</v>
      </c>
    </row>
    <row r="82" spans="1:8" ht="15.75" customHeight="1" x14ac:dyDescent="0.2">
      <c r="A82" s="179" t="s">
        <v>768</v>
      </c>
      <c r="B82" s="179" t="s">
        <v>769</v>
      </c>
      <c r="C82" s="179" t="s">
        <v>768</v>
      </c>
      <c r="D82" s="179" t="s">
        <v>770</v>
      </c>
      <c r="E82" s="84" t="s">
        <v>771</v>
      </c>
      <c r="F82" s="84" t="s">
        <v>432</v>
      </c>
      <c r="G82" s="86" t="s">
        <v>772</v>
      </c>
      <c r="H82" s="179" t="s">
        <v>773</v>
      </c>
    </row>
    <row r="83" spans="1:8" ht="15.75" customHeight="1" x14ac:dyDescent="0.2">
      <c r="A83" s="179" t="s">
        <v>774</v>
      </c>
      <c r="B83" s="179" t="s">
        <v>775</v>
      </c>
      <c r="C83" s="179" t="s">
        <v>774</v>
      </c>
      <c r="D83" s="179" t="s">
        <v>776</v>
      </c>
      <c r="E83" s="84" t="s">
        <v>777</v>
      </c>
      <c r="F83" s="84" t="s">
        <v>432</v>
      </c>
      <c r="G83" s="86" t="s">
        <v>778</v>
      </c>
      <c r="H83" s="179" t="s">
        <v>440</v>
      </c>
    </row>
    <row r="84" spans="1:8" ht="15.75" customHeight="1" x14ac:dyDescent="0.2">
      <c r="A84" s="179" t="s">
        <v>782</v>
      </c>
      <c r="B84" s="179" t="s">
        <v>783</v>
      </c>
      <c r="C84" s="179" t="s">
        <v>782</v>
      </c>
      <c r="D84" s="179" t="s">
        <v>784</v>
      </c>
      <c r="E84" s="84" t="s">
        <v>785</v>
      </c>
      <c r="F84" s="84" t="s">
        <v>432</v>
      </c>
      <c r="G84" s="86" t="s">
        <v>786</v>
      </c>
      <c r="H84" s="179" t="s">
        <v>440</v>
      </c>
    </row>
    <row r="85" spans="1:8" ht="15.75" customHeight="1" x14ac:dyDescent="0.2">
      <c r="A85" s="179" t="s">
        <v>787</v>
      </c>
      <c r="B85" s="179" t="s">
        <v>788</v>
      </c>
      <c r="C85" s="179" t="s">
        <v>787</v>
      </c>
      <c r="D85" s="179" t="s">
        <v>789</v>
      </c>
      <c r="E85" s="84" t="s">
        <v>790</v>
      </c>
      <c r="F85" s="84" t="s">
        <v>432</v>
      </c>
      <c r="G85" s="86" t="s">
        <v>602</v>
      </c>
      <c r="H85" s="179" t="s">
        <v>440</v>
      </c>
    </row>
    <row r="86" spans="1:8" ht="15.75" customHeight="1" x14ac:dyDescent="0.2">
      <c r="A86" s="179" t="s">
        <v>791</v>
      </c>
      <c r="B86" s="179" t="s">
        <v>792</v>
      </c>
      <c r="C86" s="179" t="s">
        <v>791</v>
      </c>
      <c r="D86" s="179" t="s">
        <v>793</v>
      </c>
      <c r="E86" s="84" t="s">
        <v>794</v>
      </c>
      <c r="F86" s="84" t="s">
        <v>432</v>
      </c>
      <c r="G86" s="86" t="s">
        <v>458</v>
      </c>
      <c r="H86" s="179" t="s">
        <v>440</v>
      </c>
    </row>
    <row r="87" spans="1:8" ht="15.75" customHeight="1" x14ac:dyDescent="0.2">
      <c r="A87" s="179" t="s">
        <v>795</v>
      </c>
      <c r="B87" s="179" t="s">
        <v>796</v>
      </c>
      <c r="C87" s="179" t="s">
        <v>795</v>
      </c>
      <c r="D87" s="179" t="s">
        <v>797</v>
      </c>
      <c r="E87" s="84" t="s">
        <v>798</v>
      </c>
      <c r="F87" s="84" t="s">
        <v>432</v>
      </c>
      <c r="G87" s="86" t="s">
        <v>799</v>
      </c>
      <c r="H87" s="179" t="s">
        <v>467</v>
      </c>
    </row>
    <row r="88" spans="1:8" ht="15.75" customHeight="1" x14ac:dyDescent="0.2">
      <c r="A88" s="179" t="s">
        <v>804</v>
      </c>
      <c r="B88" s="179" t="s">
        <v>805</v>
      </c>
      <c r="C88" s="179" t="s">
        <v>804</v>
      </c>
      <c r="D88" s="179" t="s">
        <v>806</v>
      </c>
      <c r="E88" s="84" t="s">
        <v>807</v>
      </c>
      <c r="F88" s="84" t="s">
        <v>432</v>
      </c>
      <c r="G88" s="86" t="s">
        <v>808</v>
      </c>
      <c r="H88" s="179" t="s">
        <v>440</v>
      </c>
    </row>
    <row r="89" spans="1:8" ht="15.75" customHeight="1" x14ac:dyDescent="0.2">
      <c r="A89" s="179" t="s">
        <v>800</v>
      </c>
      <c r="B89" s="179" t="s">
        <v>1151</v>
      </c>
      <c r="C89" s="179" t="s">
        <v>800</v>
      </c>
      <c r="D89" s="179" t="s">
        <v>801</v>
      </c>
      <c r="E89" s="84" t="s">
        <v>802</v>
      </c>
      <c r="F89" s="84" t="s">
        <v>432</v>
      </c>
      <c r="G89" s="86" t="s">
        <v>803</v>
      </c>
      <c r="H89" s="179" t="s">
        <v>440</v>
      </c>
    </row>
    <row r="90" spans="1:8" ht="15.75" customHeight="1" x14ac:dyDescent="0.2">
      <c r="A90" s="179" t="s">
        <v>809</v>
      </c>
      <c r="B90" s="179" t="s">
        <v>810</v>
      </c>
      <c r="C90" s="179" t="s">
        <v>809</v>
      </c>
      <c r="D90" s="179" t="s">
        <v>811</v>
      </c>
      <c r="E90" s="84" t="s">
        <v>443</v>
      </c>
      <c r="F90" s="84" t="s">
        <v>432</v>
      </c>
      <c r="G90" s="86" t="s">
        <v>444</v>
      </c>
      <c r="H90" s="179" t="s">
        <v>223</v>
      </c>
    </row>
    <row r="91" spans="1:8" ht="15.75" customHeight="1" x14ac:dyDescent="0.2">
      <c r="A91" s="179" t="s">
        <v>812</v>
      </c>
      <c r="B91" s="179" t="s">
        <v>813</v>
      </c>
      <c r="C91" s="179" t="s">
        <v>812</v>
      </c>
      <c r="D91" s="179" t="s">
        <v>814</v>
      </c>
      <c r="E91" s="84" t="s">
        <v>1128</v>
      </c>
      <c r="F91" s="84" t="s">
        <v>432</v>
      </c>
      <c r="G91" s="86" t="s">
        <v>1142</v>
      </c>
      <c r="H91" s="179" t="s">
        <v>815</v>
      </c>
    </row>
    <row r="92" spans="1:8" ht="15.75" customHeight="1" x14ac:dyDescent="0.2">
      <c r="A92" s="179" t="s">
        <v>816</v>
      </c>
      <c r="B92" s="179" t="s">
        <v>817</v>
      </c>
      <c r="C92" s="179" t="s">
        <v>816</v>
      </c>
      <c r="D92" s="179" t="s">
        <v>818</v>
      </c>
      <c r="E92" s="84" t="s">
        <v>819</v>
      </c>
      <c r="F92" s="84" t="s">
        <v>432</v>
      </c>
      <c r="G92" s="86" t="s">
        <v>820</v>
      </c>
      <c r="H92" s="179" t="s">
        <v>821</v>
      </c>
    </row>
    <row r="93" spans="1:8" ht="15.75" customHeight="1" x14ac:dyDescent="0.2">
      <c r="A93" s="179" t="s">
        <v>822</v>
      </c>
      <c r="B93" s="179" t="s">
        <v>823</v>
      </c>
      <c r="C93" s="179" t="s">
        <v>822</v>
      </c>
      <c r="D93" s="179" t="s">
        <v>1106</v>
      </c>
      <c r="E93" s="84" t="s">
        <v>1129</v>
      </c>
      <c r="F93" s="84" t="s">
        <v>432</v>
      </c>
      <c r="G93" s="86" t="s">
        <v>1143</v>
      </c>
      <c r="H93" s="179" t="s">
        <v>233</v>
      </c>
    </row>
    <row r="94" spans="1:8" ht="15.75" customHeight="1" x14ac:dyDescent="0.2">
      <c r="A94" s="179" t="s">
        <v>824</v>
      </c>
      <c r="B94" s="179" t="s">
        <v>825</v>
      </c>
      <c r="C94" s="179" t="s">
        <v>824</v>
      </c>
      <c r="D94" s="179" t="s">
        <v>826</v>
      </c>
      <c r="E94" s="84" t="s">
        <v>1130</v>
      </c>
      <c r="F94" s="84" t="s">
        <v>432</v>
      </c>
      <c r="G94" s="86" t="s">
        <v>1144</v>
      </c>
      <c r="H94" s="179" t="s">
        <v>647</v>
      </c>
    </row>
    <row r="95" spans="1:8" ht="15.75" customHeight="1" x14ac:dyDescent="0.2">
      <c r="A95" s="179" t="s">
        <v>827</v>
      </c>
      <c r="B95" s="179" t="s">
        <v>828</v>
      </c>
      <c r="C95" s="179" t="s">
        <v>827</v>
      </c>
      <c r="D95" s="179" t="s">
        <v>829</v>
      </c>
      <c r="E95" s="84" t="s">
        <v>431</v>
      </c>
      <c r="F95" s="84" t="s">
        <v>432</v>
      </c>
      <c r="G95" s="86" t="s">
        <v>433</v>
      </c>
      <c r="H95" s="179" t="s">
        <v>434</v>
      </c>
    </row>
    <row r="96" spans="1:8" ht="15.75" customHeight="1" x14ac:dyDescent="0.2">
      <c r="A96" s="179" t="s">
        <v>830</v>
      </c>
      <c r="B96" s="179" t="s">
        <v>831</v>
      </c>
      <c r="C96" s="179" t="s">
        <v>830</v>
      </c>
      <c r="D96" s="179" t="s">
        <v>832</v>
      </c>
      <c r="E96" s="84" t="s">
        <v>443</v>
      </c>
      <c r="F96" s="84" t="s">
        <v>432</v>
      </c>
      <c r="G96" s="86" t="s">
        <v>444</v>
      </c>
      <c r="H96" s="179" t="s">
        <v>223</v>
      </c>
    </row>
    <row r="97" spans="1:8" ht="15.75" customHeight="1" x14ac:dyDescent="0.2">
      <c r="A97" s="179" t="s">
        <v>708</v>
      </c>
      <c r="B97" s="179" t="s">
        <v>1152</v>
      </c>
      <c r="C97" s="179" t="s">
        <v>708</v>
      </c>
      <c r="D97" s="179" t="s">
        <v>1107</v>
      </c>
      <c r="E97" s="84" t="s">
        <v>709</v>
      </c>
      <c r="F97" s="84" t="s">
        <v>432</v>
      </c>
      <c r="G97" s="86" t="s">
        <v>710</v>
      </c>
      <c r="H97" s="179" t="s">
        <v>711</v>
      </c>
    </row>
    <row r="98" spans="1:8" ht="15.75" customHeight="1" x14ac:dyDescent="0.2">
      <c r="A98" s="179" t="s">
        <v>833</v>
      </c>
      <c r="B98" s="179" t="s">
        <v>1153</v>
      </c>
      <c r="C98" s="179" t="s">
        <v>833</v>
      </c>
      <c r="D98" s="179" t="s">
        <v>1108</v>
      </c>
      <c r="E98" s="84" t="s">
        <v>834</v>
      </c>
      <c r="F98" s="84" t="s">
        <v>432</v>
      </c>
      <c r="G98" s="86" t="s">
        <v>640</v>
      </c>
      <c r="H98" s="179" t="s">
        <v>641</v>
      </c>
    </row>
    <row r="99" spans="1:8" ht="15.75" customHeight="1" x14ac:dyDescent="0.2">
      <c r="A99" s="179" t="s">
        <v>835</v>
      </c>
      <c r="B99" s="179" t="s">
        <v>836</v>
      </c>
      <c r="C99" s="179" t="s">
        <v>835</v>
      </c>
      <c r="D99" s="179" t="s">
        <v>837</v>
      </c>
      <c r="E99" s="84" t="s">
        <v>838</v>
      </c>
      <c r="F99" s="84" t="s">
        <v>432</v>
      </c>
      <c r="G99" s="86" t="s">
        <v>839</v>
      </c>
      <c r="H99" s="179" t="s">
        <v>223</v>
      </c>
    </row>
    <row r="100" spans="1:8" ht="15.75" customHeight="1" x14ac:dyDescent="0.2">
      <c r="A100" s="179" t="s">
        <v>840</v>
      </c>
      <c r="B100" s="179" t="s">
        <v>841</v>
      </c>
      <c r="C100" s="179" t="s">
        <v>840</v>
      </c>
      <c r="D100" s="179" t="s">
        <v>842</v>
      </c>
      <c r="E100" s="84" t="s">
        <v>523</v>
      </c>
      <c r="F100" s="84" t="s">
        <v>432</v>
      </c>
      <c r="G100" s="86" t="s">
        <v>524</v>
      </c>
      <c r="H100" s="179" t="s">
        <v>227</v>
      </c>
    </row>
    <row r="101" spans="1:8" ht="15.75" customHeight="1" x14ac:dyDescent="0.2">
      <c r="A101" s="179" t="s">
        <v>843</v>
      </c>
      <c r="B101" s="179" t="s">
        <v>844</v>
      </c>
      <c r="C101" s="179" t="s">
        <v>843</v>
      </c>
      <c r="D101" s="179" t="s">
        <v>845</v>
      </c>
      <c r="E101" s="84" t="s">
        <v>1116</v>
      </c>
      <c r="F101" s="84" t="s">
        <v>432</v>
      </c>
      <c r="G101" s="86" t="s">
        <v>1132</v>
      </c>
      <c r="H101" s="179" t="s">
        <v>239</v>
      </c>
    </row>
    <row r="102" spans="1:8" ht="15.75" customHeight="1" x14ac:dyDescent="0.2">
      <c r="A102" s="179" t="s">
        <v>846</v>
      </c>
      <c r="B102" s="179" t="s">
        <v>847</v>
      </c>
      <c r="C102" s="179" t="s">
        <v>846</v>
      </c>
      <c r="D102" s="179" t="s">
        <v>848</v>
      </c>
      <c r="E102" s="84" t="s">
        <v>849</v>
      </c>
      <c r="F102" s="84" t="s">
        <v>432</v>
      </c>
      <c r="G102" s="86" t="s">
        <v>850</v>
      </c>
      <c r="H102" s="179" t="s">
        <v>851</v>
      </c>
    </row>
    <row r="103" spans="1:8" ht="15.75" customHeight="1" x14ac:dyDescent="0.2">
      <c r="A103" s="179" t="s">
        <v>852</v>
      </c>
      <c r="B103" s="179" t="s">
        <v>853</v>
      </c>
      <c r="C103" s="179" t="s">
        <v>852</v>
      </c>
      <c r="D103" s="179" t="s">
        <v>854</v>
      </c>
      <c r="E103" s="84" t="s">
        <v>457</v>
      </c>
      <c r="F103" s="84" t="s">
        <v>432</v>
      </c>
      <c r="G103" s="86" t="s">
        <v>458</v>
      </c>
      <c r="H103" s="179" t="s">
        <v>440</v>
      </c>
    </row>
    <row r="104" spans="1:8" ht="15.75" customHeight="1" x14ac:dyDescent="0.2">
      <c r="A104" s="179" t="s">
        <v>855</v>
      </c>
      <c r="B104" s="179" t="s">
        <v>1175</v>
      </c>
      <c r="C104" s="179" t="s">
        <v>855</v>
      </c>
      <c r="D104" s="179" t="s">
        <v>1109</v>
      </c>
      <c r="E104" s="84" t="s">
        <v>753</v>
      </c>
      <c r="F104" s="84" t="s">
        <v>432</v>
      </c>
      <c r="G104" s="86" t="s">
        <v>754</v>
      </c>
      <c r="H104" s="179" t="s">
        <v>189</v>
      </c>
    </row>
    <row r="105" spans="1:8" ht="15.75" customHeight="1" x14ac:dyDescent="0.2">
      <c r="A105" s="179" t="s">
        <v>859</v>
      </c>
      <c r="B105" s="179" t="s">
        <v>860</v>
      </c>
      <c r="C105" s="179" t="s">
        <v>859</v>
      </c>
      <c r="D105" s="179" t="s">
        <v>861</v>
      </c>
      <c r="E105" s="84" t="s">
        <v>545</v>
      </c>
      <c r="F105" s="84" t="s">
        <v>432</v>
      </c>
      <c r="G105" s="86" t="s">
        <v>546</v>
      </c>
      <c r="H105" s="179" t="s">
        <v>323</v>
      </c>
    </row>
    <row r="106" spans="1:8" ht="15.75" customHeight="1" x14ac:dyDescent="0.2">
      <c r="A106" s="179" t="s">
        <v>856</v>
      </c>
      <c r="B106" s="179" t="s">
        <v>857</v>
      </c>
      <c r="C106" s="179" t="s">
        <v>856</v>
      </c>
      <c r="D106" s="179" t="s">
        <v>858</v>
      </c>
      <c r="E106" s="84" t="s">
        <v>557</v>
      </c>
      <c r="F106" s="84" t="s">
        <v>432</v>
      </c>
      <c r="G106" s="86" t="s">
        <v>558</v>
      </c>
      <c r="H106" s="179" t="s">
        <v>223</v>
      </c>
    </row>
    <row r="107" spans="1:8" ht="15.75" customHeight="1" x14ac:dyDescent="0.2">
      <c r="A107" s="179" t="s">
        <v>862</v>
      </c>
      <c r="B107" s="179" t="s">
        <v>1154</v>
      </c>
      <c r="C107" s="179" t="s">
        <v>862</v>
      </c>
      <c r="D107" s="179" t="s">
        <v>863</v>
      </c>
      <c r="E107" s="84" t="s">
        <v>864</v>
      </c>
      <c r="F107" s="84" t="s">
        <v>432</v>
      </c>
      <c r="G107" s="86" t="s">
        <v>865</v>
      </c>
      <c r="H107" s="179" t="s">
        <v>399</v>
      </c>
    </row>
    <row r="108" spans="1:8" ht="15.75" customHeight="1" x14ac:dyDescent="0.2">
      <c r="A108" s="179" t="s">
        <v>639</v>
      </c>
      <c r="B108" s="179" t="s">
        <v>1155</v>
      </c>
      <c r="C108" s="179" t="s">
        <v>639</v>
      </c>
      <c r="D108" s="179" t="s">
        <v>1110</v>
      </c>
      <c r="E108" s="84" t="s">
        <v>1131</v>
      </c>
      <c r="F108" s="84" t="s">
        <v>432</v>
      </c>
      <c r="G108" s="86" t="s">
        <v>1145</v>
      </c>
      <c r="H108" s="179" t="s">
        <v>603</v>
      </c>
    </row>
    <row r="109" spans="1:8" ht="15.75" customHeight="1" x14ac:dyDescent="0.2">
      <c r="A109" s="179" t="s">
        <v>866</v>
      </c>
      <c r="B109" s="179" t="s">
        <v>867</v>
      </c>
      <c r="C109" s="179" t="s">
        <v>866</v>
      </c>
      <c r="D109" s="179" t="s">
        <v>868</v>
      </c>
      <c r="E109" s="84" t="s">
        <v>869</v>
      </c>
      <c r="F109" s="84" t="s">
        <v>432</v>
      </c>
      <c r="G109" s="86" t="s">
        <v>870</v>
      </c>
      <c r="H109" s="179" t="s">
        <v>871</v>
      </c>
    </row>
    <row r="110" spans="1:8" ht="15.75" customHeight="1" x14ac:dyDescent="0.2">
      <c r="A110" s="179" t="s">
        <v>874</v>
      </c>
      <c r="B110" s="179" t="s">
        <v>875</v>
      </c>
      <c r="C110" s="179" t="s">
        <v>874</v>
      </c>
      <c r="D110" s="179" t="s">
        <v>1111</v>
      </c>
      <c r="E110" s="84" t="s">
        <v>876</v>
      </c>
      <c r="F110" s="84" t="s">
        <v>432</v>
      </c>
      <c r="G110" s="86" t="s">
        <v>877</v>
      </c>
      <c r="H110" s="179" t="s">
        <v>641</v>
      </c>
    </row>
    <row r="111" spans="1:8" ht="15.75" customHeight="1" x14ac:dyDescent="0.2">
      <c r="A111" s="179" t="s">
        <v>779</v>
      </c>
      <c r="B111" s="179" t="s">
        <v>1176</v>
      </c>
      <c r="C111" s="179" t="s">
        <v>779</v>
      </c>
      <c r="D111" s="179" t="s">
        <v>780</v>
      </c>
      <c r="E111" s="84" t="s">
        <v>676</v>
      </c>
      <c r="F111" s="84" t="s">
        <v>432</v>
      </c>
      <c r="G111" s="86" t="s">
        <v>677</v>
      </c>
      <c r="H111" s="179" t="s">
        <v>781</v>
      </c>
    </row>
    <row r="112" spans="1:8" ht="15.75" customHeight="1" x14ac:dyDescent="0.2">
      <c r="A112" s="179" t="s">
        <v>597</v>
      </c>
      <c r="B112" s="179" t="s">
        <v>1095</v>
      </c>
      <c r="C112" s="179" t="s">
        <v>597</v>
      </c>
      <c r="D112" s="179" t="s">
        <v>1112</v>
      </c>
      <c r="E112" s="84" t="s">
        <v>443</v>
      </c>
      <c r="F112" s="84" t="s">
        <v>432</v>
      </c>
      <c r="G112" s="86" t="s">
        <v>444</v>
      </c>
      <c r="H112" s="179" t="s">
        <v>223</v>
      </c>
    </row>
    <row r="113" spans="1:8" ht="15.75" customHeight="1" x14ac:dyDescent="0.2">
      <c r="A113" s="179" t="s">
        <v>878</v>
      </c>
      <c r="B113" s="179" t="s">
        <v>879</v>
      </c>
      <c r="C113" s="179" t="s">
        <v>878</v>
      </c>
      <c r="D113" s="179" t="s">
        <v>880</v>
      </c>
      <c r="E113" s="84" t="s">
        <v>620</v>
      </c>
      <c r="F113" s="84" t="s">
        <v>432</v>
      </c>
      <c r="G113" s="86" t="s">
        <v>621</v>
      </c>
      <c r="H113" s="179" t="s">
        <v>440</v>
      </c>
    </row>
    <row r="114" spans="1:8" ht="15.75" customHeight="1" x14ac:dyDescent="0.2">
      <c r="A114" s="179" t="s">
        <v>881</v>
      </c>
      <c r="B114" s="179" t="s">
        <v>882</v>
      </c>
      <c r="C114" s="179" t="s">
        <v>881</v>
      </c>
      <c r="D114" s="179" t="s">
        <v>883</v>
      </c>
      <c r="E114" s="84" t="s">
        <v>884</v>
      </c>
      <c r="F114" s="84" t="s">
        <v>432</v>
      </c>
      <c r="G114" s="86" t="s">
        <v>885</v>
      </c>
      <c r="H114" s="179" t="s">
        <v>440</v>
      </c>
    </row>
    <row r="115" spans="1:8" ht="15.75" customHeight="1" x14ac:dyDescent="0.2">
      <c r="A115" s="179" t="s">
        <v>886</v>
      </c>
      <c r="B115" s="179" t="s">
        <v>887</v>
      </c>
      <c r="C115" s="179" t="s">
        <v>886</v>
      </c>
      <c r="D115" s="179" t="s">
        <v>1113</v>
      </c>
      <c r="E115" s="84" t="s">
        <v>676</v>
      </c>
      <c r="F115" s="84" t="s">
        <v>432</v>
      </c>
      <c r="G115" s="86" t="s">
        <v>677</v>
      </c>
      <c r="H115" s="179" t="s">
        <v>781</v>
      </c>
    </row>
    <row r="116" spans="1:8" ht="15.75" customHeight="1" x14ac:dyDescent="0.2">
      <c r="A116" s="179" t="s">
        <v>888</v>
      </c>
      <c r="B116" s="179" t="s">
        <v>889</v>
      </c>
      <c r="C116" s="179" t="s">
        <v>888</v>
      </c>
      <c r="D116" s="179" t="s">
        <v>890</v>
      </c>
      <c r="E116" s="84" t="s">
        <v>448</v>
      </c>
      <c r="F116" s="84" t="s">
        <v>432</v>
      </c>
      <c r="G116" s="86" t="s">
        <v>449</v>
      </c>
      <c r="H116" s="179" t="s">
        <v>496</v>
      </c>
    </row>
    <row r="117" spans="1:8" ht="15.75" customHeight="1" x14ac:dyDescent="0.2">
      <c r="A117" s="179" t="s">
        <v>891</v>
      </c>
      <c r="B117" s="179" t="s">
        <v>892</v>
      </c>
      <c r="C117" s="179" t="s">
        <v>891</v>
      </c>
      <c r="D117" s="179" t="s">
        <v>893</v>
      </c>
      <c r="E117" s="84" t="s">
        <v>894</v>
      </c>
      <c r="F117" s="84" t="s">
        <v>432</v>
      </c>
      <c r="G117" s="86" t="s">
        <v>895</v>
      </c>
      <c r="H117" s="179" t="s">
        <v>896</v>
      </c>
    </row>
    <row r="118" spans="1:8" ht="15.75" customHeight="1" x14ac:dyDescent="0.2">
      <c r="A118" s="179" t="s">
        <v>897</v>
      </c>
      <c r="B118" s="179" t="s">
        <v>898</v>
      </c>
      <c r="C118" s="179" t="s">
        <v>897</v>
      </c>
      <c r="D118" s="179" t="s">
        <v>899</v>
      </c>
      <c r="E118" s="84" t="s">
        <v>900</v>
      </c>
      <c r="F118" s="84" t="s">
        <v>432</v>
      </c>
      <c r="G118" s="86" t="s">
        <v>901</v>
      </c>
      <c r="H118" s="179" t="s">
        <v>902</v>
      </c>
    </row>
    <row r="119" spans="1:8" ht="15.75" customHeight="1" x14ac:dyDescent="0.2">
      <c r="A119" s="179" t="s">
        <v>903</v>
      </c>
      <c r="B119" s="179" t="s">
        <v>904</v>
      </c>
      <c r="C119" s="179" t="s">
        <v>903</v>
      </c>
      <c r="D119" s="179" t="s">
        <v>905</v>
      </c>
      <c r="E119" s="84" t="s">
        <v>583</v>
      </c>
      <c r="F119" s="84" t="s">
        <v>432</v>
      </c>
      <c r="G119" s="86" t="s">
        <v>584</v>
      </c>
      <c r="H119" s="179" t="s">
        <v>223</v>
      </c>
    </row>
    <row r="120" spans="1:8" ht="15.75" customHeight="1" x14ac:dyDescent="0.2">
      <c r="A120" s="179" t="s">
        <v>906</v>
      </c>
      <c r="B120" s="179" t="s">
        <v>907</v>
      </c>
      <c r="C120" s="179" t="s">
        <v>906</v>
      </c>
      <c r="D120" s="179" t="s">
        <v>908</v>
      </c>
      <c r="E120" s="84" t="s">
        <v>909</v>
      </c>
      <c r="F120" s="84" t="s">
        <v>432</v>
      </c>
      <c r="G120" s="86" t="s">
        <v>910</v>
      </c>
      <c r="H120" s="179" t="s">
        <v>911</v>
      </c>
    </row>
    <row r="121" spans="1:8" ht="15.75" customHeight="1" x14ac:dyDescent="0.2">
      <c r="A121" s="179" t="s">
        <v>1177</v>
      </c>
      <c r="B121" s="179" t="s">
        <v>912</v>
      </c>
      <c r="C121" s="179" t="s">
        <v>1177</v>
      </c>
      <c r="D121" s="179" t="s">
        <v>913</v>
      </c>
      <c r="E121" s="84" t="s">
        <v>914</v>
      </c>
      <c r="F121" s="84" t="s">
        <v>432</v>
      </c>
      <c r="G121" s="86" t="s">
        <v>915</v>
      </c>
      <c r="H121" s="179" t="s">
        <v>367</v>
      </c>
    </row>
    <row r="122" spans="1:8" ht="15.75" customHeight="1" x14ac:dyDescent="0.2">
      <c r="A122" s="179" t="s">
        <v>916</v>
      </c>
      <c r="B122" s="179" t="s">
        <v>917</v>
      </c>
      <c r="C122" s="179" t="s">
        <v>916</v>
      </c>
      <c r="D122" s="179" t="s">
        <v>918</v>
      </c>
      <c r="E122" s="84" t="s">
        <v>919</v>
      </c>
      <c r="F122" s="84" t="s">
        <v>432</v>
      </c>
      <c r="G122" s="86" t="s">
        <v>920</v>
      </c>
      <c r="H122" s="179" t="s">
        <v>223</v>
      </c>
    </row>
    <row r="123" spans="1:8" ht="15.75" customHeight="1" x14ac:dyDescent="0.2">
      <c r="A123" s="179" t="s">
        <v>921</v>
      </c>
      <c r="B123" s="179" t="s">
        <v>922</v>
      </c>
      <c r="C123" s="179" t="s">
        <v>921</v>
      </c>
      <c r="D123" s="179" t="s">
        <v>923</v>
      </c>
      <c r="E123" s="84" t="s">
        <v>557</v>
      </c>
      <c r="F123" s="84" t="s">
        <v>432</v>
      </c>
      <c r="G123" s="86" t="s">
        <v>558</v>
      </c>
      <c r="H123" s="179" t="s">
        <v>496</v>
      </c>
    </row>
    <row r="124" spans="1:8" ht="15.75" customHeight="1" x14ac:dyDescent="0.2">
      <c r="A124" s="179" t="s">
        <v>924</v>
      </c>
      <c r="B124" s="179" t="s">
        <v>925</v>
      </c>
      <c r="C124" s="179" t="s">
        <v>924</v>
      </c>
      <c r="D124" s="179" t="s">
        <v>926</v>
      </c>
      <c r="E124" s="84" t="s">
        <v>725</v>
      </c>
      <c r="F124" s="84" t="s">
        <v>432</v>
      </c>
      <c r="G124" s="86" t="s">
        <v>726</v>
      </c>
      <c r="H124" s="179" t="s">
        <v>440</v>
      </c>
    </row>
    <row r="125" spans="1:8" ht="15.75" customHeight="1" x14ac:dyDescent="0.2">
      <c r="A125" s="179" t="s">
        <v>927</v>
      </c>
      <c r="B125" s="179" t="s">
        <v>928</v>
      </c>
      <c r="C125" s="179" t="s">
        <v>927</v>
      </c>
      <c r="D125" s="179" t="s">
        <v>1178</v>
      </c>
      <c r="E125" s="84" t="s">
        <v>1179</v>
      </c>
      <c r="F125" s="84" t="s">
        <v>432</v>
      </c>
      <c r="G125" s="86" t="s">
        <v>485</v>
      </c>
      <c r="H125" s="179" t="s">
        <v>440</v>
      </c>
    </row>
    <row r="126" spans="1:8" ht="15.75" customHeight="1" x14ac:dyDescent="0.2">
      <c r="A126" s="179" t="s">
        <v>929</v>
      </c>
      <c r="B126" s="179" t="s">
        <v>930</v>
      </c>
      <c r="C126" s="179" t="s">
        <v>929</v>
      </c>
      <c r="D126" s="179" t="s">
        <v>931</v>
      </c>
      <c r="E126" s="84" t="s">
        <v>932</v>
      </c>
      <c r="F126" s="84" t="s">
        <v>432</v>
      </c>
      <c r="G126" s="86" t="s">
        <v>933</v>
      </c>
      <c r="H126" s="179" t="s">
        <v>440</v>
      </c>
    </row>
    <row r="127" spans="1:8" ht="15.75" customHeight="1" x14ac:dyDescent="0.2">
      <c r="A127" s="179" t="s">
        <v>934</v>
      </c>
      <c r="B127" s="179" t="s">
        <v>935</v>
      </c>
      <c r="C127" s="179" t="s">
        <v>934</v>
      </c>
      <c r="D127" s="179" t="s">
        <v>936</v>
      </c>
      <c r="E127" s="84" t="s">
        <v>668</v>
      </c>
      <c r="F127" s="84" t="s">
        <v>432</v>
      </c>
      <c r="G127" s="86" t="s">
        <v>669</v>
      </c>
      <c r="H127" s="179" t="s">
        <v>440</v>
      </c>
    </row>
    <row r="128" spans="1:8" ht="15.75" customHeight="1" x14ac:dyDescent="0.2">
      <c r="A128" s="179" t="s">
        <v>937</v>
      </c>
      <c r="B128" s="179" t="s">
        <v>938</v>
      </c>
      <c r="C128" s="179" t="s">
        <v>937</v>
      </c>
      <c r="D128" s="179" t="s">
        <v>939</v>
      </c>
      <c r="E128" s="84" t="s">
        <v>940</v>
      </c>
      <c r="F128" s="84" t="s">
        <v>432</v>
      </c>
      <c r="G128" s="86" t="s">
        <v>941</v>
      </c>
      <c r="H128" s="179" t="s">
        <v>942</v>
      </c>
    </row>
    <row r="129" spans="1:8" ht="15.75" customHeight="1" x14ac:dyDescent="0.2">
      <c r="A129" s="179" t="s">
        <v>943</v>
      </c>
      <c r="B129" s="179" t="s">
        <v>944</v>
      </c>
      <c r="C129" s="179" t="s">
        <v>943</v>
      </c>
      <c r="D129" s="179" t="s">
        <v>945</v>
      </c>
      <c r="E129" s="84" t="s">
        <v>838</v>
      </c>
      <c r="F129" s="84" t="s">
        <v>432</v>
      </c>
      <c r="G129" s="86" t="s">
        <v>839</v>
      </c>
      <c r="H129" s="179" t="s">
        <v>223</v>
      </c>
    </row>
    <row r="130" spans="1:8" ht="15.75" customHeight="1" x14ac:dyDescent="0.2">
      <c r="A130" s="179" t="s">
        <v>946</v>
      </c>
      <c r="B130" s="179" t="s">
        <v>947</v>
      </c>
      <c r="C130" s="179" t="s">
        <v>946</v>
      </c>
      <c r="D130" s="179" t="s">
        <v>1180</v>
      </c>
      <c r="E130" s="84" t="s">
        <v>1116</v>
      </c>
      <c r="F130" s="84" t="s">
        <v>432</v>
      </c>
      <c r="G130" s="86" t="s">
        <v>1132</v>
      </c>
      <c r="H130" s="179" t="s">
        <v>239</v>
      </c>
    </row>
    <row r="131" spans="1:8" ht="15.75" customHeight="1" x14ac:dyDescent="0.2">
      <c r="A131" s="179" t="s">
        <v>950</v>
      </c>
      <c r="B131" s="179" t="s">
        <v>1181</v>
      </c>
      <c r="C131" s="179" t="s">
        <v>950</v>
      </c>
      <c r="D131" s="179" t="s">
        <v>1114</v>
      </c>
      <c r="E131" s="84" t="s">
        <v>951</v>
      </c>
      <c r="F131" s="84" t="s">
        <v>432</v>
      </c>
      <c r="G131" s="86" t="s">
        <v>952</v>
      </c>
      <c r="H131" s="179" t="s">
        <v>399</v>
      </c>
    </row>
    <row r="132" spans="1:8" ht="15.75" customHeight="1" x14ac:dyDescent="0.2">
      <c r="A132" s="179" t="s">
        <v>948</v>
      </c>
      <c r="B132" s="179" t="s">
        <v>1182</v>
      </c>
      <c r="C132" s="179" t="s">
        <v>948</v>
      </c>
      <c r="D132" s="179" t="s">
        <v>949</v>
      </c>
      <c r="E132" s="84" t="s">
        <v>557</v>
      </c>
      <c r="F132" s="84" t="s">
        <v>432</v>
      </c>
      <c r="G132" s="86" t="s">
        <v>558</v>
      </c>
      <c r="H132" s="179" t="s">
        <v>223</v>
      </c>
    </row>
    <row r="133" spans="1:8" ht="15.75" customHeight="1" x14ac:dyDescent="0.2">
      <c r="A133" s="179" t="s">
        <v>953</v>
      </c>
      <c r="B133" s="179" t="s">
        <v>954</v>
      </c>
      <c r="C133" s="179" t="s">
        <v>953</v>
      </c>
      <c r="D133" s="179" t="s">
        <v>955</v>
      </c>
      <c r="E133" s="84" t="s">
        <v>505</v>
      </c>
      <c r="F133" s="84" t="s">
        <v>432</v>
      </c>
      <c r="G133" s="86" t="s">
        <v>506</v>
      </c>
      <c r="H133" s="179" t="s">
        <v>233</v>
      </c>
    </row>
    <row r="134" spans="1:8" ht="15.75" customHeight="1" x14ac:dyDescent="0.2">
      <c r="A134" s="179" t="s">
        <v>688</v>
      </c>
      <c r="B134" s="179" t="s">
        <v>1183</v>
      </c>
      <c r="C134" s="179" t="s">
        <v>688</v>
      </c>
      <c r="D134" s="179" t="s">
        <v>689</v>
      </c>
      <c r="E134" s="84" t="s">
        <v>864</v>
      </c>
      <c r="F134" s="84" t="s">
        <v>432</v>
      </c>
      <c r="G134" s="86" t="s">
        <v>865</v>
      </c>
      <c r="H134" s="179" t="s">
        <v>399</v>
      </c>
    </row>
    <row r="135" spans="1:8" ht="15.75" customHeight="1" x14ac:dyDescent="0.2">
      <c r="A135" s="179" t="s">
        <v>687</v>
      </c>
      <c r="B135" s="179" t="s">
        <v>1184</v>
      </c>
      <c r="C135" s="179" t="s">
        <v>687</v>
      </c>
      <c r="D135" s="179" t="s">
        <v>1102</v>
      </c>
      <c r="E135" s="84" t="s">
        <v>557</v>
      </c>
      <c r="F135" s="84" t="s">
        <v>432</v>
      </c>
      <c r="G135" s="86" t="s">
        <v>558</v>
      </c>
      <c r="H135" s="179" t="s">
        <v>496</v>
      </c>
    </row>
    <row r="136" spans="1:8" ht="15.75" customHeight="1" x14ac:dyDescent="0.2">
      <c r="A136" s="179" t="s">
        <v>956</v>
      </c>
      <c r="B136" s="179" t="s">
        <v>957</v>
      </c>
      <c r="C136" s="179" t="s">
        <v>956</v>
      </c>
      <c r="D136" s="179" t="s">
        <v>958</v>
      </c>
      <c r="E136" s="84" t="s">
        <v>959</v>
      </c>
      <c r="F136" s="84" t="s">
        <v>432</v>
      </c>
      <c r="G136" s="86" t="s">
        <v>960</v>
      </c>
      <c r="H136" s="179" t="s">
        <v>496</v>
      </c>
    </row>
    <row r="137" spans="1:8" ht="15.75" customHeight="1" x14ac:dyDescent="0.2">
      <c r="A137" s="179" t="s">
        <v>961</v>
      </c>
      <c r="B137" s="179" t="s">
        <v>962</v>
      </c>
      <c r="C137" s="179" t="s">
        <v>961</v>
      </c>
      <c r="D137" s="179" t="s">
        <v>1185</v>
      </c>
      <c r="E137" s="84" t="s">
        <v>528</v>
      </c>
      <c r="F137" s="84" t="s">
        <v>432</v>
      </c>
      <c r="G137" s="86" t="s">
        <v>529</v>
      </c>
      <c r="H137" s="179" t="s">
        <v>496</v>
      </c>
    </row>
    <row r="138" spans="1:8" ht="15.75" customHeight="1" x14ac:dyDescent="0.2">
      <c r="A138" s="179" t="s">
        <v>963</v>
      </c>
      <c r="B138" s="179" t="s">
        <v>964</v>
      </c>
      <c r="C138" s="179" t="s">
        <v>963</v>
      </c>
      <c r="D138" s="179" t="s">
        <v>965</v>
      </c>
      <c r="E138" s="84" t="s">
        <v>966</v>
      </c>
      <c r="F138" s="84" t="s">
        <v>432</v>
      </c>
      <c r="G138" s="86" t="s">
        <v>967</v>
      </c>
      <c r="H138" s="179" t="s">
        <v>968</v>
      </c>
    </row>
    <row r="139" spans="1:8" ht="15.75" customHeight="1" x14ac:dyDescent="0.2">
      <c r="A139" s="179" t="s">
        <v>969</v>
      </c>
      <c r="B139" s="179" t="s">
        <v>970</v>
      </c>
      <c r="C139" s="179" t="s">
        <v>969</v>
      </c>
      <c r="D139" s="179" t="s">
        <v>1115</v>
      </c>
      <c r="E139" s="84" t="s">
        <v>668</v>
      </c>
      <c r="F139" s="84" t="s">
        <v>432</v>
      </c>
      <c r="G139" s="86" t="s">
        <v>669</v>
      </c>
      <c r="H139" s="179" t="s">
        <v>440</v>
      </c>
    </row>
    <row r="140" spans="1:8" ht="15.75" customHeight="1" x14ac:dyDescent="0.2">
      <c r="A140" s="179" t="s">
        <v>971</v>
      </c>
      <c r="B140" s="179" t="s">
        <v>972</v>
      </c>
      <c r="C140" s="179" t="s">
        <v>971</v>
      </c>
      <c r="D140" s="179" t="s">
        <v>973</v>
      </c>
      <c r="E140" s="84" t="s">
        <v>974</v>
      </c>
      <c r="F140" s="84" t="s">
        <v>432</v>
      </c>
      <c r="G140" s="86" t="s">
        <v>975</v>
      </c>
      <c r="H140" s="179" t="s">
        <v>851</v>
      </c>
    </row>
    <row r="141" spans="1:8" ht="15.75" customHeight="1" x14ac:dyDescent="0.2">
      <c r="A141" s="179" t="s">
        <v>976</v>
      </c>
      <c r="B141" s="179" t="s">
        <v>977</v>
      </c>
      <c r="C141" s="179" t="s">
        <v>976</v>
      </c>
      <c r="D141" s="179" t="s">
        <v>978</v>
      </c>
      <c r="E141" s="84" t="s">
        <v>620</v>
      </c>
      <c r="F141" s="84" t="s">
        <v>432</v>
      </c>
      <c r="G141" s="86" t="s">
        <v>621</v>
      </c>
      <c r="H141" s="179" t="s">
        <v>440</v>
      </c>
    </row>
    <row r="142" spans="1:8" s="125" customFormat="1" x14ac:dyDescent="0.2"/>
  </sheetData>
  <sortState xmlns:xlrd2="http://schemas.microsoft.com/office/spreadsheetml/2017/richdata2" ref="A3:H141">
    <sortCondition ref="B3:B141"/>
  </sortState>
  <conditionalFormatting sqref="A5">
    <cfRule type="duplicateValues" dxfId="27" priority="22"/>
  </conditionalFormatting>
  <conditionalFormatting sqref="A6">
    <cfRule type="duplicateValues" dxfId="26" priority="21"/>
  </conditionalFormatting>
  <conditionalFormatting sqref="A19">
    <cfRule type="duplicateValues" dxfId="25" priority="19"/>
  </conditionalFormatting>
  <conditionalFormatting sqref="A20">
    <cfRule type="duplicateValues" dxfId="24" priority="3"/>
  </conditionalFormatting>
  <conditionalFormatting sqref="A25">
    <cfRule type="duplicateValues" dxfId="23" priority="17"/>
  </conditionalFormatting>
  <conditionalFormatting sqref="A33">
    <cfRule type="duplicateValues" dxfId="22" priority="15"/>
  </conditionalFormatting>
  <conditionalFormatting sqref="A38">
    <cfRule type="duplicateValues" dxfId="21" priority="13"/>
  </conditionalFormatting>
  <conditionalFormatting sqref="A54">
    <cfRule type="duplicateValues" dxfId="20" priority="11"/>
  </conditionalFormatting>
  <conditionalFormatting sqref="A74">
    <cfRule type="duplicateValues" dxfId="19" priority="9"/>
  </conditionalFormatting>
  <conditionalFormatting sqref="A112">
    <cfRule type="duplicateValues" dxfId="18" priority="7"/>
  </conditionalFormatting>
  <conditionalFormatting sqref="A123">
    <cfRule type="duplicateValues" dxfId="17" priority="5"/>
  </conditionalFormatting>
  <conditionalFormatting sqref="A3:B4 A7:B18 B5:B6 A21:B24 A26:B32 B25 A34:B37 B33 A39:B53 B38 A55:B73 B54 A75:B111 B74 A113:B122 B112 A124:B141 B123 B19:B20">
    <cfRule type="duplicateValues" dxfId="16" priority="24"/>
  </conditionalFormatting>
  <conditionalFormatting sqref="A142:B1048576 A1:B2">
    <cfRule type="duplicateValues" dxfId="15" priority="30"/>
  </conditionalFormatting>
  <conditionalFormatting sqref="B1:B2 B142:B1048576">
    <cfRule type="duplicateValues" dxfId="14" priority="29"/>
  </conditionalFormatting>
  <conditionalFormatting sqref="B3:B141">
    <cfRule type="duplicateValues" dxfId="13" priority="25"/>
  </conditionalFormatting>
  <conditionalFormatting sqref="C3:C4 C7:C18 C21:C24 C26:C32 C34:C37 C39:C53 C55:C73 C75:C111 C113:C122 C124:C141">
    <cfRule type="duplicateValues" dxfId="12" priority="26"/>
  </conditionalFormatting>
  <conditionalFormatting sqref="C3:C141">
    <cfRule type="duplicateValues" dxfId="11" priority="1"/>
  </conditionalFormatting>
  <conditionalFormatting sqref="C5">
    <cfRule type="duplicateValues" dxfId="10" priority="23"/>
  </conditionalFormatting>
  <conditionalFormatting sqref="C6">
    <cfRule type="duplicateValues" dxfId="9" priority="20"/>
  </conditionalFormatting>
  <conditionalFormatting sqref="C19">
    <cfRule type="duplicateValues" dxfId="8" priority="18"/>
  </conditionalFormatting>
  <conditionalFormatting sqref="C20">
    <cfRule type="duplicateValues" dxfId="7" priority="2"/>
  </conditionalFormatting>
  <conditionalFormatting sqref="C25">
    <cfRule type="duplicateValues" dxfId="6" priority="16"/>
  </conditionalFormatting>
  <conditionalFormatting sqref="C33">
    <cfRule type="duplicateValues" dxfId="5" priority="14"/>
  </conditionalFormatting>
  <conditionalFormatting sqref="C38">
    <cfRule type="duplicateValues" dxfId="4" priority="12"/>
  </conditionalFormatting>
  <conditionalFormatting sqref="C54">
    <cfRule type="duplicateValues" dxfId="3" priority="10"/>
  </conditionalFormatting>
  <conditionalFormatting sqref="C74">
    <cfRule type="duplicateValues" dxfId="2" priority="8"/>
  </conditionalFormatting>
  <conditionalFormatting sqref="C112">
    <cfRule type="duplicateValues" dxfId="1" priority="6"/>
  </conditionalFormatting>
  <conditionalFormatting sqref="C123">
    <cfRule type="duplicateValues" dxfId="0" priority="4"/>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BE69-E105-4525-A6F5-FB5CE1B5F507}">
  <sheetPr>
    <tabColor theme="3"/>
  </sheetPr>
  <dimension ref="A1:F117"/>
  <sheetViews>
    <sheetView workbookViewId="0">
      <selection activeCell="B1" sqref="B1"/>
    </sheetView>
  </sheetViews>
  <sheetFormatPr defaultRowHeight="12.75" x14ac:dyDescent="0.2"/>
  <cols>
    <col min="1" max="1" width="20.875" bestFit="1" customWidth="1"/>
    <col min="2" max="2" width="10.375" bestFit="1" customWidth="1"/>
    <col min="5" max="5" width="17.625" bestFit="1" customWidth="1"/>
  </cols>
  <sheetData>
    <row r="1" spans="1:6" x14ac:dyDescent="0.2">
      <c r="A1" s="85" t="s">
        <v>979</v>
      </c>
      <c r="B1" s="116">
        <v>45291</v>
      </c>
    </row>
    <row r="2" spans="1:6" x14ac:dyDescent="0.2">
      <c r="E2" s="35" t="s">
        <v>173</v>
      </c>
      <c r="F2" s="50" t="s">
        <v>172</v>
      </c>
    </row>
    <row r="3" spans="1:6" x14ac:dyDescent="0.2">
      <c r="E3" s="35" t="s">
        <v>179</v>
      </c>
      <c r="F3" s="50" t="s">
        <v>178</v>
      </c>
    </row>
    <row r="4" spans="1:6" x14ac:dyDescent="0.2">
      <c r="A4" s="87" t="s">
        <v>980</v>
      </c>
      <c r="B4" s="87" t="s">
        <v>981</v>
      </c>
      <c r="E4" s="35" t="s">
        <v>185</v>
      </c>
      <c r="F4" s="50" t="s">
        <v>184</v>
      </c>
    </row>
    <row r="5" spans="1:6" x14ac:dyDescent="0.2">
      <c r="A5" s="87" t="s">
        <v>982</v>
      </c>
      <c r="B5" s="87" t="s">
        <v>983</v>
      </c>
      <c r="E5" s="35" t="s">
        <v>191</v>
      </c>
      <c r="F5" s="50" t="s">
        <v>190</v>
      </c>
    </row>
    <row r="6" spans="1:6" x14ac:dyDescent="0.2">
      <c r="A6" s="87" t="s">
        <v>984</v>
      </c>
      <c r="B6" s="87" t="s">
        <v>985</v>
      </c>
      <c r="E6" s="35" t="s">
        <v>197</v>
      </c>
      <c r="F6" s="50" t="s">
        <v>196</v>
      </c>
    </row>
    <row r="7" spans="1:6" x14ac:dyDescent="0.2">
      <c r="E7" s="35" t="s">
        <v>203</v>
      </c>
      <c r="F7" s="50" t="s">
        <v>202</v>
      </c>
    </row>
    <row r="8" spans="1:6" x14ac:dyDescent="0.2">
      <c r="E8" s="35" t="s">
        <v>209</v>
      </c>
      <c r="F8" s="50" t="s">
        <v>208</v>
      </c>
    </row>
    <row r="9" spans="1:6" x14ac:dyDescent="0.2">
      <c r="A9" s="87" t="s">
        <v>986</v>
      </c>
      <c r="B9" s="87" t="s">
        <v>987</v>
      </c>
      <c r="E9" s="35" t="s">
        <v>215</v>
      </c>
      <c r="F9" s="50" t="s">
        <v>214</v>
      </c>
    </row>
    <row r="10" spans="1:6" x14ac:dyDescent="0.2">
      <c r="A10" s="87" t="s">
        <v>988</v>
      </c>
      <c r="B10" s="87" t="s">
        <v>981</v>
      </c>
      <c r="E10" s="35" t="s">
        <v>221</v>
      </c>
      <c r="F10" s="50" t="s">
        <v>220</v>
      </c>
    </row>
    <row r="11" spans="1:6" x14ac:dyDescent="0.2">
      <c r="A11" s="87" t="s">
        <v>989</v>
      </c>
      <c r="B11" s="87" t="s">
        <v>985</v>
      </c>
      <c r="E11" s="35" t="s">
        <v>227</v>
      </c>
      <c r="F11" s="35" t="s">
        <v>226</v>
      </c>
    </row>
    <row r="12" spans="1:6" x14ac:dyDescent="0.2">
      <c r="E12" s="35" t="s">
        <v>233</v>
      </c>
      <c r="F12" s="35" t="s">
        <v>232</v>
      </c>
    </row>
    <row r="13" spans="1:6" x14ac:dyDescent="0.2">
      <c r="E13" s="35" t="s">
        <v>239</v>
      </c>
      <c r="F13" s="35" t="s">
        <v>238</v>
      </c>
    </row>
    <row r="14" spans="1:6" x14ac:dyDescent="0.2">
      <c r="A14" s="87" t="s">
        <v>990</v>
      </c>
      <c r="B14" s="87" t="s">
        <v>991</v>
      </c>
      <c r="E14" s="35" t="s">
        <v>245</v>
      </c>
      <c r="F14" s="35" t="s">
        <v>244</v>
      </c>
    </row>
    <row r="15" spans="1:6" x14ac:dyDescent="0.2">
      <c r="E15" s="35" t="s">
        <v>251</v>
      </c>
      <c r="F15" s="35" t="s">
        <v>250</v>
      </c>
    </row>
    <row r="16" spans="1:6" x14ac:dyDescent="0.2">
      <c r="E16" s="35" t="s">
        <v>257</v>
      </c>
      <c r="F16" s="35" t="s">
        <v>256</v>
      </c>
    </row>
    <row r="17" spans="5:6" x14ac:dyDescent="0.2">
      <c r="E17" s="35" t="s">
        <v>263</v>
      </c>
      <c r="F17" s="35" t="s">
        <v>262</v>
      </c>
    </row>
    <row r="18" spans="5:6" x14ac:dyDescent="0.2">
      <c r="E18" s="35" t="s">
        <v>269</v>
      </c>
      <c r="F18" s="35" t="s">
        <v>268</v>
      </c>
    </row>
    <row r="19" spans="5:6" x14ac:dyDescent="0.2">
      <c r="E19" s="35" t="s">
        <v>275</v>
      </c>
      <c r="F19" s="35" t="s">
        <v>274</v>
      </c>
    </row>
    <row r="20" spans="5:6" x14ac:dyDescent="0.2">
      <c r="E20" s="35" t="s">
        <v>281</v>
      </c>
      <c r="F20" s="35" t="s">
        <v>280</v>
      </c>
    </row>
    <row r="21" spans="5:6" x14ac:dyDescent="0.2">
      <c r="E21" s="35" t="s">
        <v>287</v>
      </c>
      <c r="F21" s="35" t="s">
        <v>286</v>
      </c>
    </row>
    <row r="22" spans="5:6" x14ac:dyDescent="0.2">
      <c r="E22" s="35" t="s">
        <v>293</v>
      </c>
      <c r="F22" s="35" t="s">
        <v>292</v>
      </c>
    </row>
    <row r="23" spans="5:6" x14ac:dyDescent="0.2">
      <c r="E23" s="35" t="s">
        <v>299</v>
      </c>
      <c r="F23" s="35" t="s">
        <v>298</v>
      </c>
    </row>
    <row r="24" spans="5:6" x14ac:dyDescent="0.2">
      <c r="E24" s="35" t="s">
        <v>305</v>
      </c>
      <c r="F24" s="35" t="s">
        <v>304</v>
      </c>
    </row>
    <row r="25" spans="5:6" x14ac:dyDescent="0.2">
      <c r="E25" s="35" t="s">
        <v>311</v>
      </c>
      <c r="F25" s="35" t="s">
        <v>310</v>
      </c>
    </row>
    <row r="26" spans="5:6" x14ac:dyDescent="0.2">
      <c r="E26" s="35" t="s">
        <v>317</v>
      </c>
      <c r="F26" s="35" t="s">
        <v>316</v>
      </c>
    </row>
    <row r="27" spans="5:6" x14ac:dyDescent="0.2">
      <c r="E27" s="35" t="s">
        <v>323</v>
      </c>
      <c r="F27" s="35" t="s">
        <v>322</v>
      </c>
    </row>
    <row r="28" spans="5:6" x14ac:dyDescent="0.2">
      <c r="E28" s="35" t="s">
        <v>329</v>
      </c>
      <c r="F28" s="35" t="s">
        <v>328</v>
      </c>
    </row>
    <row r="29" spans="5:6" x14ac:dyDescent="0.2">
      <c r="E29" s="35" t="s">
        <v>335</v>
      </c>
      <c r="F29" s="35" t="s">
        <v>334</v>
      </c>
    </row>
    <row r="30" spans="5:6" x14ac:dyDescent="0.2">
      <c r="E30" s="35" t="s">
        <v>341</v>
      </c>
      <c r="F30" s="35" t="s">
        <v>340</v>
      </c>
    </row>
    <row r="31" spans="5:6" x14ac:dyDescent="0.2">
      <c r="E31" s="35" t="s">
        <v>347</v>
      </c>
      <c r="F31" s="35" t="s">
        <v>346</v>
      </c>
    </row>
    <row r="32" spans="5:6" x14ac:dyDescent="0.2">
      <c r="E32" s="35" t="s">
        <v>353</v>
      </c>
      <c r="F32" s="35" t="s">
        <v>352</v>
      </c>
    </row>
    <row r="33" spans="5:6" x14ac:dyDescent="0.2">
      <c r="E33" s="35" t="s">
        <v>359</v>
      </c>
      <c r="F33" s="35" t="s">
        <v>358</v>
      </c>
    </row>
    <row r="34" spans="5:6" x14ac:dyDescent="0.2">
      <c r="E34" s="35" t="s">
        <v>365</v>
      </c>
      <c r="F34" s="35" t="s">
        <v>364</v>
      </c>
    </row>
    <row r="35" spans="5:6" x14ac:dyDescent="0.2">
      <c r="E35" s="35" t="s">
        <v>371</v>
      </c>
      <c r="F35" s="35" t="s">
        <v>370</v>
      </c>
    </row>
    <row r="36" spans="5:6" x14ac:dyDescent="0.2">
      <c r="E36" s="35" t="s">
        <v>377</v>
      </c>
      <c r="F36" s="35" t="s">
        <v>376</v>
      </c>
    </row>
    <row r="37" spans="5:6" x14ac:dyDescent="0.2">
      <c r="E37" s="35" t="s">
        <v>383</v>
      </c>
      <c r="F37" s="35" t="s">
        <v>382</v>
      </c>
    </row>
    <row r="38" spans="5:6" x14ac:dyDescent="0.2">
      <c r="E38" s="35" t="s">
        <v>389</v>
      </c>
      <c r="F38" s="35" t="s">
        <v>388</v>
      </c>
    </row>
    <row r="39" spans="5:6" x14ac:dyDescent="0.2">
      <c r="E39" s="35" t="s">
        <v>395</v>
      </c>
      <c r="F39" s="35" t="s">
        <v>394</v>
      </c>
    </row>
    <row r="40" spans="5:6" x14ac:dyDescent="0.2">
      <c r="E40" s="35" t="s">
        <v>399</v>
      </c>
      <c r="F40" s="35" t="s">
        <v>398</v>
      </c>
    </row>
    <row r="41" spans="5:6" x14ac:dyDescent="0.2">
      <c r="E41" s="35" t="s">
        <v>175</v>
      </c>
      <c r="F41" s="35" t="s">
        <v>174</v>
      </c>
    </row>
    <row r="42" spans="5:6" x14ac:dyDescent="0.2">
      <c r="E42" s="35" t="s">
        <v>181</v>
      </c>
      <c r="F42" s="35" t="s">
        <v>180</v>
      </c>
    </row>
    <row r="43" spans="5:6" x14ac:dyDescent="0.2">
      <c r="E43" s="35" t="s">
        <v>187</v>
      </c>
      <c r="F43" s="35" t="s">
        <v>186</v>
      </c>
    </row>
    <row r="44" spans="5:6" x14ac:dyDescent="0.2">
      <c r="E44" s="35" t="s">
        <v>193</v>
      </c>
      <c r="F44" s="35" t="s">
        <v>192</v>
      </c>
    </row>
    <row r="45" spans="5:6" x14ac:dyDescent="0.2">
      <c r="E45" s="35" t="s">
        <v>199</v>
      </c>
      <c r="F45" s="35" t="s">
        <v>198</v>
      </c>
    </row>
    <row r="46" spans="5:6" x14ac:dyDescent="0.2">
      <c r="E46" s="35" t="s">
        <v>205</v>
      </c>
      <c r="F46" s="35" t="s">
        <v>204</v>
      </c>
    </row>
    <row r="47" spans="5:6" x14ac:dyDescent="0.2">
      <c r="E47" s="35" t="s">
        <v>211</v>
      </c>
      <c r="F47" s="35" t="s">
        <v>210</v>
      </c>
    </row>
    <row r="48" spans="5:6" x14ac:dyDescent="0.2">
      <c r="E48" s="35" t="s">
        <v>217</v>
      </c>
      <c r="F48" s="35" t="s">
        <v>216</v>
      </c>
    </row>
    <row r="49" spans="5:6" x14ac:dyDescent="0.2">
      <c r="E49" s="35" t="s">
        <v>223</v>
      </c>
      <c r="F49" s="35" t="s">
        <v>222</v>
      </c>
    </row>
    <row r="50" spans="5:6" x14ac:dyDescent="0.2">
      <c r="E50" s="35" t="s">
        <v>229</v>
      </c>
      <c r="F50" s="35" t="s">
        <v>228</v>
      </c>
    </row>
    <row r="51" spans="5:6" x14ac:dyDescent="0.2">
      <c r="E51" s="35" t="s">
        <v>235</v>
      </c>
      <c r="F51" s="35" t="s">
        <v>234</v>
      </c>
    </row>
    <row r="52" spans="5:6" x14ac:dyDescent="0.2">
      <c r="E52" s="35" t="s">
        <v>241</v>
      </c>
      <c r="F52" s="35" t="s">
        <v>240</v>
      </c>
    </row>
    <row r="53" spans="5:6" x14ac:dyDescent="0.2">
      <c r="E53" s="35" t="s">
        <v>247</v>
      </c>
      <c r="F53" s="35" t="s">
        <v>246</v>
      </c>
    </row>
    <row r="54" spans="5:6" x14ac:dyDescent="0.2">
      <c r="E54" s="35" t="s">
        <v>253</v>
      </c>
      <c r="F54" s="35" t="s">
        <v>252</v>
      </c>
    </row>
    <row r="55" spans="5:6" x14ac:dyDescent="0.2">
      <c r="E55" s="35" t="s">
        <v>259</v>
      </c>
      <c r="F55" s="35" t="s">
        <v>258</v>
      </c>
    </row>
    <row r="56" spans="5:6" x14ac:dyDescent="0.2">
      <c r="E56" s="35" t="s">
        <v>265</v>
      </c>
      <c r="F56" s="35" t="s">
        <v>264</v>
      </c>
    </row>
    <row r="57" spans="5:6" x14ac:dyDescent="0.2">
      <c r="E57" s="35" t="s">
        <v>271</v>
      </c>
      <c r="F57" s="35" t="s">
        <v>270</v>
      </c>
    </row>
    <row r="58" spans="5:6" x14ac:dyDescent="0.2">
      <c r="E58" s="35" t="s">
        <v>277</v>
      </c>
      <c r="F58" s="35" t="s">
        <v>276</v>
      </c>
    </row>
    <row r="59" spans="5:6" x14ac:dyDescent="0.2">
      <c r="E59" s="35" t="s">
        <v>283</v>
      </c>
      <c r="F59" s="35" t="s">
        <v>282</v>
      </c>
    </row>
    <row r="60" spans="5:6" x14ac:dyDescent="0.2">
      <c r="E60" s="35" t="s">
        <v>289</v>
      </c>
      <c r="F60" s="35" t="s">
        <v>288</v>
      </c>
    </row>
    <row r="61" spans="5:6" x14ac:dyDescent="0.2">
      <c r="E61" s="35" t="s">
        <v>295</v>
      </c>
      <c r="F61" s="35" t="s">
        <v>294</v>
      </c>
    </row>
    <row r="62" spans="5:6" x14ac:dyDescent="0.2">
      <c r="E62" s="35" t="s">
        <v>301</v>
      </c>
      <c r="F62" s="35" t="s">
        <v>300</v>
      </c>
    </row>
    <row r="63" spans="5:6" x14ac:dyDescent="0.2">
      <c r="E63" s="35" t="s">
        <v>307</v>
      </c>
      <c r="F63" s="35" t="s">
        <v>306</v>
      </c>
    </row>
    <row r="64" spans="5:6" x14ac:dyDescent="0.2">
      <c r="E64" s="35" t="s">
        <v>313</v>
      </c>
      <c r="F64" s="35" t="s">
        <v>312</v>
      </c>
    </row>
    <row r="65" spans="5:6" x14ac:dyDescent="0.2">
      <c r="E65" s="35" t="s">
        <v>319</v>
      </c>
      <c r="F65" s="35" t="s">
        <v>318</v>
      </c>
    </row>
    <row r="66" spans="5:6" x14ac:dyDescent="0.2">
      <c r="E66" s="35" t="s">
        <v>325</v>
      </c>
      <c r="F66" s="35" t="s">
        <v>324</v>
      </c>
    </row>
    <row r="67" spans="5:6" x14ac:dyDescent="0.2">
      <c r="E67" s="35" t="s">
        <v>331</v>
      </c>
      <c r="F67" s="35" t="s">
        <v>330</v>
      </c>
    </row>
    <row r="68" spans="5:6" x14ac:dyDescent="0.2">
      <c r="E68" s="35" t="s">
        <v>337</v>
      </c>
      <c r="F68" s="35" t="s">
        <v>336</v>
      </c>
    </row>
    <row r="69" spans="5:6" x14ac:dyDescent="0.2">
      <c r="E69" s="35" t="s">
        <v>343</v>
      </c>
      <c r="F69" s="35" t="s">
        <v>342</v>
      </c>
    </row>
    <row r="70" spans="5:6" x14ac:dyDescent="0.2">
      <c r="E70" s="35" t="s">
        <v>349</v>
      </c>
      <c r="F70" s="35" t="s">
        <v>348</v>
      </c>
    </row>
    <row r="71" spans="5:6" x14ac:dyDescent="0.2">
      <c r="E71" s="35" t="s">
        <v>355</v>
      </c>
      <c r="F71" s="35" t="s">
        <v>354</v>
      </c>
    </row>
    <row r="72" spans="5:6" x14ac:dyDescent="0.2">
      <c r="E72" s="35" t="s">
        <v>361</v>
      </c>
      <c r="F72" s="35" t="s">
        <v>360</v>
      </c>
    </row>
    <row r="73" spans="5:6" x14ac:dyDescent="0.2">
      <c r="E73" s="35" t="s">
        <v>367</v>
      </c>
      <c r="F73" s="35" t="s">
        <v>366</v>
      </c>
    </row>
    <row r="74" spans="5:6" x14ac:dyDescent="0.2">
      <c r="E74" s="35" t="s">
        <v>373</v>
      </c>
      <c r="F74" s="35" t="s">
        <v>372</v>
      </c>
    </row>
    <row r="75" spans="5:6" x14ac:dyDescent="0.2">
      <c r="E75" s="35" t="s">
        <v>379</v>
      </c>
      <c r="F75" s="35" t="s">
        <v>378</v>
      </c>
    </row>
    <row r="76" spans="5:6" x14ac:dyDescent="0.2">
      <c r="E76" s="35" t="s">
        <v>385</v>
      </c>
      <c r="F76" s="35" t="s">
        <v>384</v>
      </c>
    </row>
    <row r="77" spans="5:6" x14ac:dyDescent="0.2">
      <c r="E77" s="35" t="s">
        <v>391</v>
      </c>
      <c r="F77" s="35" t="s">
        <v>390</v>
      </c>
    </row>
    <row r="78" spans="5:6" x14ac:dyDescent="0.2">
      <c r="E78" s="35" t="s">
        <v>397</v>
      </c>
      <c r="F78" s="35" t="s">
        <v>396</v>
      </c>
    </row>
    <row r="79" spans="5:6" x14ac:dyDescent="0.2">
      <c r="E79" s="35" t="s">
        <v>401</v>
      </c>
      <c r="F79" s="35" t="s">
        <v>400</v>
      </c>
    </row>
    <row r="80" spans="5:6" x14ac:dyDescent="0.2">
      <c r="E80" s="35" t="s">
        <v>177</v>
      </c>
      <c r="F80" s="35" t="s">
        <v>176</v>
      </c>
    </row>
    <row r="81" spans="5:6" x14ac:dyDescent="0.2">
      <c r="E81" s="35" t="s">
        <v>183</v>
      </c>
      <c r="F81" s="35" t="s">
        <v>182</v>
      </c>
    </row>
    <row r="82" spans="5:6" x14ac:dyDescent="0.2">
      <c r="E82" s="35" t="s">
        <v>189</v>
      </c>
      <c r="F82" s="35" t="s">
        <v>188</v>
      </c>
    </row>
    <row r="83" spans="5:6" x14ac:dyDescent="0.2">
      <c r="E83" s="35" t="s">
        <v>195</v>
      </c>
      <c r="F83" s="35" t="s">
        <v>194</v>
      </c>
    </row>
    <row r="84" spans="5:6" x14ac:dyDescent="0.2">
      <c r="E84" s="35" t="s">
        <v>201</v>
      </c>
      <c r="F84" s="35" t="s">
        <v>200</v>
      </c>
    </row>
    <row r="85" spans="5:6" x14ac:dyDescent="0.2">
      <c r="E85" s="35" t="s">
        <v>207</v>
      </c>
      <c r="F85" s="35" t="s">
        <v>206</v>
      </c>
    </row>
    <row r="86" spans="5:6" x14ac:dyDescent="0.2">
      <c r="E86" s="35" t="s">
        <v>213</v>
      </c>
      <c r="F86" s="35" t="s">
        <v>212</v>
      </c>
    </row>
    <row r="87" spans="5:6" x14ac:dyDescent="0.2">
      <c r="E87" s="35" t="s">
        <v>219</v>
      </c>
      <c r="F87" s="35" t="s">
        <v>218</v>
      </c>
    </row>
    <row r="88" spans="5:6" x14ac:dyDescent="0.2">
      <c r="E88" s="35" t="s">
        <v>225</v>
      </c>
      <c r="F88" s="35" t="s">
        <v>224</v>
      </c>
    </row>
    <row r="89" spans="5:6" x14ac:dyDescent="0.2">
      <c r="E89" s="35" t="s">
        <v>231</v>
      </c>
      <c r="F89" s="35" t="s">
        <v>230</v>
      </c>
    </row>
    <row r="90" spans="5:6" x14ac:dyDescent="0.2">
      <c r="E90" s="35" t="s">
        <v>237</v>
      </c>
      <c r="F90" s="35" t="s">
        <v>236</v>
      </c>
    </row>
    <row r="91" spans="5:6" x14ac:dyDescent="0.2">
      <c r="E91" s="35" t="s">
        <v>243</v>
      </c>
      <c r="F91" s="35" t="s">
        <v>242</v>
      </c>
    </row>
    <row r="92" spans="5:6" x14ac:dyDescent="0.2">
      <c r="E92" s="35" t="s">
        <v>249</v>
      </c>
      <c r="F92" s="35" t="s">
        <v>248</v>
      </c>
    </row>
    <row r="93" spans="5:6" x14ac:dyDescent="0.2">
      <c r="E93" s="35" t="s">
        <v>255</v>
      </c>
      <c r="F93" s="35" t="s">
        <v>254</v>
      </c>
    </row>
    <row r="94" spans="5:6" x14ac:dyDescent="0.2">
      <c r="E94" s="35" t="s">
        <v>261</v>
      </c>
      <c r="F94" s="35" t="s">
        <v>260</v>
      </c>
    </row>
    <row r="95" spans="5:6" x14ac:dyDescent="0.2">
      <c r="E95" s="35" t="s">
        <v>267</v>
      </c>
      <c r="F95" s="35" t="s">
        <v>266</v>
      </c>
    </row>
    <row r="96" spans="5:6" x14ac:dyDescent="0.2">
      <c r="E96" s="35" t="s">
        <v>273</v>
      </c>
      <c r="F96" s="35" t="s">
        <v>272</v>
      </c>
    </row>
    <row r="97" spans="5:6" x14ac:dyDescent="0.2">
      <c r="E97" s="35" t="s">
        <v>279</v>
      </c>
      <c r="F97" s="51" t="s">
        <v>278</v>
      </c>
    </row>
    <row r="98" spans="5:6" x14ac:dyDescent="0.2">
      <c r="E98" s="35" t="s">
        <v>285</v>
      </c>
      <c r="F98" s="51" t="s">
        <v>284</v>
      </c>
    </row>
    <row r="99" spans="5:6" x14ac:dyDescent="0.2">
      <c r="E99" s="35" t="s">
        <v>291</v>
      </c>
      <c r="F99" s="35" t="s">
        <v>290</v>
      </c>
    </row>
    <row r="100" spans="5:6" x14ac:dyDescent="0.2">
      <c r="E100" s="35" t="s">
        <v>297</v>
      </c>
      <c r="F100" s="35" t="s">
        <v>296</v>
      </c>
    </row>
    <row r="101" spans="5:6" x14ac:dyDescent="0.2">
      <c r="E101" s="35" t="s">
        <v>303</v>
      </c>
      <c r="F101" s="35" t="s">
        <v>302</v>
      </c>
    </row>
    <row r="102" spans="5:6" x14ac:dyDescent="0.2">
      <c r="E102" s="35" t="s">
        <v>309</v>
      </c>
      <c r="F102" s="35" t="s">
        <v>308</v>
      </c>
    </row>
    <row r="103" spans="5:6" x14ac:dyDescent="0.2">
      <c r="E103" s="35" t="s">
        <v>315</v>
      </c>
      <c r="F103" s="35" t="s">
        <v>314</v>
      </c>
    </row>
    <row r="104" spans="5:6" x14ac:dyDescent="0.2">
      <c r="E104" s="35" t="s">
        <v>321</v>
      </c>
      <c r="F104" s="35" t="s">
        <v>320</v>
      </c>
    </row>
    <row r="105" spans="5:6" x14ac:dyDescent="0.2">
      <c r="E105" s="35" t="s">
        <v>327</v>
      </c>
      <c r="F105" s="35" t="s">
        <v>326</v>
      </c>
    </row>
    <row r="106" spans="5:6" x14ac:dyDescent="0.2">
      <c r="E106" s="35" t="s">
        <v>333</v>
      </c>
      <c r="F106" s="35" t="s">
        <v>332</v>
      </c>
    </row>
    <row r="107" spans="5:6" x14ac:dyDescent="0.2">
      <c r="E107" s="35" t="s">
        <v>339</v>
      </c>
      <c r="F107" s="35" t="s">
        <v>338</v>
      </c>
    </row>
    <row r="108" spans="5:6" x14ac:dyDescent="0.2">
      <c r="E108" s="35" t="s">
        <v>345</v>
      </c>
      <c r="F108" s="35" t="s">
        <v>344</v>
      </c>
    </row>
    <row r="109" spans="5:6" x14ac:dyDescent="0.2">
      <c r="E109" s="35" t="s">
        <v>351</v>
      </c>
      <c r="F109" s="35" t="s">
        <v>350</v>
      </c>
    </row>
    <row r="110" spans="5:6" x14ac:dyDescent="0.2">
      <c r="E110" s="35" t="s">
        <v>357</v>
      </c>
      <c r="F110" s="35" t="s">
        <v>356</v>
      </c>
    </row>
    <row r="111" spans="5:6" x14ac:dyDescent="0.2">
      <c r="E111" s="35" t="s">
        <v>363</v>
      </c>
      <c r="F111" s="35" t="s">
        <v>362</v>
      </c>
    </row>
    <row r="112" spans="5:6" x14ac:dyDescent="0.2">
      <c r="E112" s="35" t="s">
        <v>369</v>
      </c>
      <c r="F112" s="35" t="s">
        <v>368</v>
      </c>
    </row>
    <row r="113" spans="5:6" x14ac:dyDescent="0.2">
      <c r="E113" s="35" t="s">
        <v>375</v>
      </c>
      <c r="F113" s="35" t="s">
        <v>374</v>
      </c>
    </row>
    <row r="114" spans="5:6" x14ac:dyDescent="0.2">
      <c r="E114" s="35" t="s">
        <v>381</v>
      </c>
      <c r="F114" s="35" t="s">
        <v>380</v>
      </c>
    </row>
    <row r="115" spans="5:6" x14ac:dyDescent="0.2">
      <c r="E115" s="35" t="s">
        <v>387</v>
      </c>
      <c r="F115" s="35" t="s">
        <v>386</v>
      </c>
    </row>
    <row r="116" spans="5:6" x14ac:dyDescent="0.2">
      <c r="E116" s="35" t="s">
        <v>393</v>
      </c>
      <c r="F116" s="35" t="s">
        <v>392</v>
      </c>
    </row>
    <row r="117" spans="5:6" x14ac:dyDescent="0.2">
      <c r="E117" s="35" t="s">
        <v>992</v>
      </c>
      <c r="F117" s="35" t="s">
        <v>993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05A56-5298-41B2-AC01-46BACB801547}">
  <sheetPr>
    <tabColor theme="3"/>
  </sheetPr>
  <dimension ref="A1:G248"/>
  <sheetViews>
    <sheetView workbookViewId="0">
      <selection activeCell="B1" sqref="B1"/>
    </sheetView>
  </sheetViews>
  <sheetFormatPr defaultColWidth="9" defaultRowHeight="12.75" x14ac:dyDescent="0.2"/>
  <cols>
    <col min="1" max="1" width="17" style="161" customWidth="1"/>
    <col min="2" max="2" width="3.875" style="160" customWidth="1"/>
    <col min="3" max="3" width="31.5" style="161" customWidth="1"/>
    <col min="4" max="4" width="30.25" style="161" customWidth="1"/>
    <col min="5" max="5" width="37.25" style="162" customWidth="1"/>
    <col min="6" max="16384" width="9" style="161"/>
  </cols>
  <sheetData>
    <row r="1" spans="1:7" x14ac:dyDescent="0.2">
      <c r="A1" s="159" t="s">
        <v>994</v>
      </c>
      <c r="C1" s="159" t="s">
        <v>422</v>
      </c>
      <c r="E1" s="162" t="str">
        <f>AGYNAME</f>
        <v>Please select home health name from drop-down menu at right.</v>
      </c>
    </row>
    <row r="2" spans="1:7" x14ac:dyDescent="0.2">
      <c r="A2" s="159" t="s">
        <v>994</v>
      </c>
      <c r="C2" s="159" t="s">
        <v>995</v>
      </c>
      <c r="E2" s="162">
        <f>MCRNUMBER</f>
        <v>0</v>
      </c>
    </row>
    <row r="3" spans="1:7" x14ac:dyDescent="0.2">
      <c r="A3" s="159" t="s">
        <v>994</v>
      </c>
      <c r="C3" s="159" t="s">
        <v>996</v>
      </c>
      <c r="E3" s="162">
        <f>ADDR</f>
        <v>0</v>
      </c>
    </row>
    <row r="4" spans="1:7" x14ac:dyDescent="0.2">
      <c r="A4" s="159" t="s">
        <v>994</v>
      </c>
      <c r="C4" s="159" t="s">
        <v>424</v>
      </c>
      <c r="E4" s="162">
        <f>CSZ</f>
        <v>0</v>
      </c>
    </row>
    <row r="5" spans="1:7" x14ac:dyDescent="0.2">
      <c r="A5" s="159" t="s">
        <v>994</v>
      </c>
      <c r="C5" s="159" t="s">
        <v>997</v>
      </c>
      <c r="E5" s="162">
        <f>PHONE</f>
        <v>0</v>
      </c>
    </row>
    <row r="6" spans="1:7" x14ac:dyDescent="0.2">
      <c r="A6" s="159" t="s">
        <v>994</v>
      </c>
      <c r="C6" s="159" t="s">
        <v>998</v>
      </c>
      <c r="E6" s="162">
        <f>FAX</f>
        <v>0</v>
      </c>
    </row>
    <row r="7" spans="1:7" x14ac:dyDescent="0.2">
      <c r="A7" s="159" t="s">
        <v>994</v>
      </c>
      <c r="C7" s="159" t="s">
        <v>999</v>
      </c>
      <c r="E7" s="162">
        <f>EMAIL</f>
        <v>0</v>
      </c>
    </row>
    <row r="8" spans="1:7" x14ac:dyDescent="0.2">
      <c r="A8" s="159" t="s">
        <v>994</v>
      </c>
      <c r="C8" s="159" t="s">
        <v>1000</v>
      </c>
      <c r="E8" s="162">
        <f>NPINUMBER</f>
        <v>0</v>
      </c>
    </row>
    <row r="9" spans="1:7" x14ac:dyDescent="0.2">
      <c r="A9" s="159" t="s">
        <v>994</v>
      </c>
      <c r="C9" s="159" t="s">
        <v>1001</v>
      </c>
      <c r="E9" s="162">
        <f>BRANCHES</f>
        <v>0</v>
      </c>
    </row>
    <row r="10" spans="1:7" x14ac:dyDescent="0.2">
      <c r="A10" s="159" t="s">
        <v>994</v>
      </c>
      <c r="C10" s="161" t="s">
        <v>77</v>
      </c>
      <c r="E10" s="162" t="str">
        <f>CNTYCODE</f>
        <v/>
      </c>
      <c r="G10" s="161" t="s">
        <v>1002</v>
      </c>
    </row>
    <row r="11" spans="1:7" x14ac:dyDescent="0.2">
      <c r="A11" s="159" t="s">
        <v>994</v>
      </c>
      <c r="C11" s="161" t="s">
        <v>77</v>
      </c>
      <c r="E11" s="162">
        <f>County</f>
        <v>0</v>
      </c>
    </row>
    <row r="12" spans="1:7" x14ac:dyDescent="0.2">
      <c r="A12" s="159" t="s">
        <v>994</v>
      </c>
      <c r="C12" s="159" t="s">
        <v>1003</v>
      </c>
      <c r="E12" s="162" t="str">
        <f>AGENCYTYPE</f>
        <v/>
      </c>
    </row>
    <row r="13" spans="1:7" x14ac:dyDescent="0.2">
      <c r="A13" s="159" t="s">
        <v>994</v>
      </c>
      <c r="C13" s="159" t="s">
        <v>1003</v>
      </c>
      <c r="E13" s="162">
        <f>AgencyType1</f>
        <v>0</v>
      </c>
    </row>
    <row r="14" spans="1:7" x14ac:dyDescent="0.2">
      <c r="A14" s="159" t="s">
        <v>994</v>
      </c>
      <c r="C14" s="159" t="s">
        <v>1004</v>
      </c>
      <c r="E14" s="162" t="str">
        <f>AGENCYBASE</f>
        <v/>
      </c>
    </row>
    <row r="15" spans="1:7" x14ac:dyDescent="0.2">
      <c r="A15" s="159" t="s">
        <v>994</v>
      </c>
      <c r="C15" s="159" t="s">
        <v>1004</v>
      </c>
      <c r="E15" s="162">
        <f>AgencyBase1</f>
        <v>0</v>
      </c>
    </row>
    <row r="16" spans="1:7" x14ac:dyDescent="0.2">
      <c r="A16" s="159" t="s">
        <v>994</v>
      </c>
      <c r="B16" s="160">
        <v>1</v>
      </c>
      <c r="C16" s="159" t="s">
        <v>1005</v>
      </c>
      <c r="D16" s="159" t="s">
        <v>82</v>
      </c>
      <c r="E16" s="162">
        <f>I1MCRPPS</f>
        <v>0</v>
      </c>
    </row>
    <row r="17" spans="1:5" x14ac:dyDescent="0.2">
      <c r="A17" s="159" t="s">
        <v>994</v>
      </c>
      <c r="B17" s="160">
        <v>1</v>
      </c>
      <c r="C17" s="159" t="s">
        <v>1005</v>
      </c>
      <c r="D17" s="159" t="s">
        <v>1006</v>
      </c>
      <c r="E17" s="162">
        <f>I1MCRMC</f>
        <v>0</v>
      </c>
    </row>
    <row r="18" spans="1:5" x14ac:dyDescent="0.2">
      <c r="A18" s="159" t="s">
        <v>994</v>
      </c>
      <c r="B18" s="160">
        <v>1</v>
      </c>
      <c r="C18" s="159" t="s">
        <v>1005</v>
      </c>
      <c r="D18" s="159" t="s">
        <v>84</v>
      </c>
      <c r="E18" s="162">
        <f>I1MCD</f>
        <v>0</v>
      </c>
    </row>
    <row r="19" spans="1:5" x14ac:dyDescent="0.2">
      <c r="A19" s="159" t="s">
        <v>994</v>
      </c>
      <c r="B19" s="160">
        <v>1</v>
      </c>
      <c r="C19" s="159" t="s">
        <v>1005</v>
      </c>
      <c r="D19" s="159" t="s">
        <v>85</v>
      </c>
      <c r="E19" s="162">
        <f>I1OTHERS</f>
        <v>0</v>
      </c>
    </row>
    <row r="20" spans="1:5" x14ac:dyDescent="0.2">
      <c r="A20" s="159" t="s">
        <v>994</v>
      </c>
      <c r="B20" s="160">
        <v>1</v>
      </c>
      <c r="C20" s="159" t="s">
        <v>1005</v>
      </c>
      <c r="D20" s="159" t="s">
        <v>86</v>
      </c>
      <c r="E20" s="162">
        <f>I1TOTAL</f>
        <v>0</v>
      </c>
    </row>
    <row r="21" spans="1:5" x14ac:dyDescent="0.2">
      <c r="A21" s="159" t="s">
        <v>994</v>
      </c>
      <c r="B21" s="160">
        <v>1</v>
      </c>
      <c r="C21" s="159" t="s">
        <v>1007</v>
      </c>
      <c r="D21" s="159" t="s">
        <v>82</v>
      </c>
      <c r="E21" s="162">
        <f>I1CMCRPPS</f>
        <v>0</v>
      </c>
    </row>
    <row r="22" spans="1:5" x14ac:dyDescent="0.2">
      <c r="A22" s="159" t="s">
        <v>994</v>
      </c>
      <c r="B22" s="160">
        <v>1</v>
      </c>
      <c r="C22" s="159" t="s">
        <v>1007</v>
      </c>
      <c r="D22" s="159" t="s">
        <v>1006</v>
      </c>
      <c r="E22" s="162">
        <f>I1CMCRMC</f>
        <v>0</v>
      </c>
    </row>
    <row r="23" spans="1:5" x14ac:dyDescent="0.2">
      <c r="A23" s="159" t="s">
        <v>994</v>
      </c>
      <c r="B23" s="160">
        <v>1</v>
      </c>
      <c r="C23" s="159" t="s">
        <v>1007</v>
      </c>
      <c r="D23" s="159" t="s">
        <v>84</v>
      </c>
      <c r="E23" s="162">
        <f>I1CMCD</f>
        <v>0</v>
      </c>
    </row>
    <row r="24" spans="1:5" x14ac:dyDescent="0.2">
      <c r="A24" s="159" t="s">
        <v>994</v>
      </c>
      <c r="B24" s="160">
        <v>1</v>
      </c>
      <c r="C24" s="159" t="s">
        <v>1007</v>
      </c>
      <c r="D24" s="159" t="s">
        <v>85</v>
      </c>
      <c r="E24" s="162">
        <f>I1COTHERS</f>
        <v>0</v>
      </c>
    </row>
    <row r="25" spans="1:5" x14ac:dyDescent="0.2">
      <c r="A25" s="159" t="s">
        <v>994</v>
      </c>
      <c r="B25" s="160">
        <v>1</v>
      </c>
      <c r="C25" s="159" t="s">
        <v>1007</v>
      </c>
      <c r="D25" s="159" t="s">
        <v>86</v>
      </c>
      <c r="E25" s="162">
        <f>I1CTOTAL</f>
        <v>0</v>
      </c>
    </row>
    <row r="26" spans="1:5" x14ac:dyDescent="0.2">
      <c r="A26" s="159" t="s">
        <v>994</v>
      </c>
      <c r="B26" s="160">
        <v>2</v>
      </c>
      <c r="C26" s="159" t="s">
        <v>1008</v>
      </c>
      <c r="D26" s="159" t="s">
        <v>82</v>
      </c>
      <c r="E26" s="162">
        <f>I2MCRPPS</f>
        <v>0</v>
      </c>
    </row>
    <row r="27" spans="1:5" x14ac:dyDescent="0.2">
      <c r="A27" s="159" t="s">
        <v>994</v>
      </c>
      <c r="B27" s="160">
        <v>2</v>
      </c>
      <c r="C27" s="159" t="s">
        <v>1008</v>
      </c>
      <c r="D27" s="159" t="s">
        <v>1006</v>
      </c>
      <c r="E27" s="162">
        <f>I2MCRMC</f>
        <v>0</v>
      </c>
    </row>
    <row r="28" spans="1:5" x14ac:dyDescent="0.2">
      <c r="A28" s="159" t="s">
        <v>994</v>
      </c>
      <c r="B28" s="160">
        <v>2</v>
      </c>
      <c r="C28" s="159" t="s">
        <v>1008</v>
      </c>
      <c r="D28" s="159" t="s">
        <v>84</v>
      </c>
      <c r="E28" s="162">
        <f>I2MCD</f>
        <v>0</v>
      </c>
    </row>
    <row r="29" spans="1:5" x14ac:dyDescent="0.2">
      <c r="A29" s="159" t="s">
        <v>994</v>
      </c>
      <c r="B29" s="160">
        <v>2</v>
      </c>
      <c r="C29" s="159" t="s">
        <v>1008</v>
      </c>
      <c r="D29" s="159" t="s">
        <v>85</v>
      </c>
      <c r="E29" s="162">
        <f>I2OTHERS</f>
        <v>0</v>
      </c>
    </row>
    <row r="30" spans="1:5" x14ac:dyDescent="0.2">
      <c r="A30" s="159" t="s">
        <v>994</v>
      </c>
      <c r="B30" s="160">
        <v>2</v>
      </c>
      <c r="C30" s="159" t="s">
        <v>1008</v>
      </c>
      <c r="D30" s="159" t="s">
        <v>86</v>
      </c>
      <c r="E30" s="162">
        <f>I2TOTAL</f>
        <v>0</v>
      </c>
    </row>
    <row r="31" spans="1:5" x14ac:dyDescent="0.2">
      <c r="A31" s="159" t="s">
        <v>994</v>
      </c>
      <c r="B31" s="163" t="s">
        <v>1009</v>
      </c>
      <c r="C31" s="159" t="s">
        <v>1010</v>
      </c>
      <c r="D31" s="159" t="s">
        <v>82</v>
      </c>
      <c r="E31" s="162">
        <f>I3AMCRPPS</f>
        <v>0</v>
      </c>
    </row>
    <row r="32" spans="1:5" x14ac:dyDescent="0.2">
      <c r="A32" s="159" t="s">
        <v>994</v>
      </c>
      <c r="B32" s="163" t="s">
        <v>1009</v>
      </c>
      <c r="C32" s="159" t="s">
        <v>1010</v>
      </c>
      <c r="D32" s="159" t="s">
        <v>1006</v>
      </c>
      <c r="E32" s="162">
        <f>I3AMCRMC</f>
        <v>0</v>
      </c>
    </row>
    <row r="33" spans="1:5" x14ac:dyDescent="0.2">
      <c r="A33" s="159" t="s">
        <v>994</v>
      </c>
      <c r="B33" s="163" t="s">
        <v>1009</v>
      </c>
      <c r="C33" s="159" t="s">
        <v>1010</v>
      </c>
      <c r="D33" s="159" t="s">
        <v>84</v>
      </c>
      <c r="E33" s="162">
        <f>I3AMCD</f>
        <v>0</v>
      </c>
    </row>
    <row r="34" spans="1:5" x14ac:dyDescent="0.2">
      <c r="A34" s="159" t="s">
        <v>994</v>
      </c>
      <c r="B34" s="163" t="s">
        <v>1009</v>
      </c>
      <c r="C34" s="159" t="s">
        <v>1010</v>
      </c>
      <c r="D34" s="159" t="s">
        <v>85</v>
      </c>
      <c r="E34" s="162">
        <f>I3AOTHERS</f>
        <v>0</v>
      </c>
    </row>
    <row r="35" spans="1:5" x14ac:dyDescent="0.2">
      <c r="A35" s="159" t="s">
        <v>994</v>
      </c>
      <c r="B35" s="163" t="s">
        <v>1009</v>
      </c>
      <c r="C35" s="159" t="s">
        <v>1010</v>
      </c>
      <c r="D35" s="159" t="s">
        <v>86</v>
      </c>
      <c r="E35" s="162">
        <f>I3ATOTAL</f>
        <v>0</v>
      </c>
    </row>
    <row r="36" spans="1:5" x14ac:dyDescent="0.2">
      <c r="A36" s="159" t="s">
        <v>994</v>
      </c>
      <c r="B36" s="163" t="s">
        <v>1011</v>
      </c>
      <c r="C36" s="159" t="s">
        <v>1012</v>
      </c>
      <c r="D36" s="159" t="s">
        <v>82</v>
      </c>
      <c r="E36" s="162">
        <f>I3BMCRPPS</f>
        <v>0</v>
      </c>
    </row>
    <row r="37" spans="1:5" x14ac:dyDescent="0.2">
      <c r="A37" s="159" t="s">
        <v>994</v>
      </c>
      <c r="B37" s="163" t="s">
        <v>1011</v>
      </c>
      <c r="C37" s="159" t="s">
        <v>1012</v>
      </c>
      <c r="D37" s="159" t="s">
        <v>1006</v>
      </c>
      <c r="E37" s="162">
        <f>I3BMCRMC</f>
        <v>0</v>
      </c>
    </row>
    <row r="38" spans="1:5" x14ac:dyDescent="0.2">
      <c r="A38" s="159" t="s">
        <v>994</v>
      </c>
      <c r="B38" s="163" t="s">
        <v>1011</v>
      </c>
      <c r="C38" s="159" t="s">
        <v>1012</v>
      </c>
      <c r="D38" s="159" t="s">
        <v>84</v>
      </c>
      <c r="E38" s="162">
        <f>I3BMCD</f>
        <v>0</v>
      </c>
    </row>
    <row r="39" spans="1:5" x14ac:dyDescent="0.2">
      <c r="A39" s="159" t="s">
        <v>994</v>
      </c>
      <c r="B39" s="163" t="s">
        <v>1011</v>
      </c>
      <c r="C39" s="159" t="s">
        <v>1012</v>
      </c>
      <c r="D39" s="159" t="s">
        <v>85</v>
      </c>
      <c r="E39" s="162">
        <f>I3BOTHERS</f>
        <v>0</v>
      </c>
    </row>
    <row r="40" spans="1:5" x14ac:dyDescent="0.2">
      <c r="A40" s="159" t="s">
        <v>994</v>
      </c>
      <c r="B40" s="163" t="s">
        <v>1011</v>
      </c>
      <c r="C40" s="159" t="s">
        <v>1012</v>
      </c>
      <c r="D40" s="159" t="s">
        <v>86</v>
      </c>
      <c r="E40" s="162">
        <f>I3BTOTAL</f>
        <v>0</v>
      </c>
    </row>
    <row r="41" spans="1:5" x14ac:dyDescent="0.2">
      <c r="A41" s="159" t="s">
        <v>994</v>
      </c>
      <c r="B41" s="160">
        <v>4</v>
      </c>
      <c r="C41" s="159" t="s">
        <v>1013</v>
      </c>
      <c r="D41" s="159" t="s">
        <v>82</v>
      </c>
      <c r="E41" s="162">
        <f>I4MCRPPS</f>
        <v>0</v>
      </c>
    </row>
    <row r="42" spans="1:5" x14ac:dyDescent="0.2">
      <c r="A42" s="159" t="s">
        <v>994</v>
      </c>
      <c r="B42" s="160">
        <v>4</v>
      </c>
      <c r="C42" s="159" t="s">
        <v>1013</v>
      </c>
      <c r="D42" s="159" t="s">
        <v>1006</v>
      </c>
      <c r="E42" s="162">
        <f>I4MCRMC</f>
        <v>0</v>
      </c>
    </row>
    <row r="43" spans="1:5" x14ac:dyDescent="0.2">
      <c r="A43" s="159" t="s">
        <v>994</v>
      </c>
      <c r="B43" s="160">
        <v>4</v>
      </c>
      <c r="C43" s="159" t="s">
        <v>1013</v>
      </c>
      <c r="D43" s="159" t="s">
        <v>84</v>
      </c>
      <c r="E43" s="162">
        <f>I4MCD</f>
        <v>0</v>
      </c>
    </row>
    <row r="44" spans="1:5" x14ac:dyDescent="0.2">
      <c r="A44" s="159" t="s">
        <v>994</v>
      </c>
      <c r="B44" s="160">
        <v>4</v>
      </c>
      <c r="C44" s="159" t="s">
        <v>1013</v>
      </c>
      <c r="D44" s="159" t="s">
        <v>85</v>
      </c>
      <c r="E44" s="162">
        <f>I4OTHERS</f>
        <v>0</v>
      </c>
    </row>
    <row r="45" spans="1:5" x14ac:dyDescent="0.2">
      <c r="A45" s="159" t="s">
        <v>994</v>
      </c>
      <c r="B45" s="160">
        <v>4</v>
      </c>
      <c r="C45" s="159" t="s">
        <v>1013</v>
      </c>
      <c r="D45" s="159" t="s">
        <v>86</v>
      </c>
      <c r="E45" s="162">
        <f>I4TOTAL</f>
        <v>0</v>
      </c>
    </row>
    <row r="46" spans="1:5" x14ac:dyDescent="0.2">
      <c r="A46" s="159" t="s">
        <v>994</v>
      </c>
      <c r="B46" s="160">
        <v>5</v>
      </c>
      <c r="C46" s="159" t="s">
        <v>1014</v>
      </c>
      <c r="E46" s="162">
        <f>I5MCREPI</f>
        <v>0</v>
      </c>
    </row>
    <row r="47" spans="1:5" x14ac:dyDescent="0.2">
      <c r="A47" s="159" t="s">
        <v>994</v>
      </c>
      <c r="B47" s="163" t="s">
        <v>1015</v>
      </c>
      <c r="C47" s="159" t="s">
        <v>1016</v>
      </c>
      <c r="D47" s="159" t="s">
        <v>1017</v>
      </c>
      <c r="E47" s="162">
        <f>I6ASELF</f>
        <v>0</v>
      </c>
    </row>
    <row r="48" spans="1:5" x14ac:dyDescent="0.2">
      <c r="A48" s="159" t="s">
        <v>994</v>
      </c>
      <c r="B48" s="163" t="s">
        <v>1018</v>
      </c>
      <c r="C48" s="159" t="s">
        <v>1016</v>
      </c>
      <c r="D48" s="159" t="s">
        <v>1019</v>
      </c>
      <c r="E48" s="162">
        <f>I6BACUTE</f>
        <v>0</v>
      </c>
    </row>
    <row r="49" spans="1:5" x14ac:dyDescent="0.2">
      <c r="A49" s="159" t="s">
        <v>994</v>
      </c>
      <c r="B49" s="163" t="s">
        <v>1020</v>
      </c>
      <c r="C49" s="159" t="s">
        <v>1016</v>
      </c>
      <c r="D49" s="159" t="s">
        <v>1021</v>
      </c>
      <c r="E49" s="162">
        <f>I6CSNF</f>
        <v>0</v>
      </c>
    </row>
    <row r="50" spans="1:5" x14ac:dyDescent="0.2">
      <c r="A50" s="159" t="s">
        <v>994</v>
      </c>
      <c r="B50" s="163" t="s">
        <v>1022</v>
      </c>
      <c r="C50" s="159" t="s">
        <v>1016</v>
      </c>
      <c r="D50" s="159" t="s">
        <v>1023</v>
      </c>
      <c r="E50" s="162">
        <f>I6DHOSP</f>
        <v>0</v>
      </c>
    </row>
    <row r="51" spans="1:5" x14ac:dyDescent="0.2">
      <c r="A51" s="159" t="s">
        <v>994</v>
      </c>
      <c r="B51" s="163" t="s">
        <v>1024</v>
      </c>
      <c r="C51" s="159" t="s">
        <v>1016</v>
      </c>
      <c r="D51" s="159" t="s">
        <v>1025</v>
      </c>
      <c r="E51" s="162">
        <f>I6EDEATH</f>
        <v>0</v>
      </c>
    </row>
    <row r="52" spans="1:5" x14ac:dyDescent="0.2">
      <c r="A52" s="159" t="s">
        <v>994</v>
      </c>
      <c r="B52" s="163" t="s">
        <v>1026</v>
      </c>
      <c r="C52" s="159" t="s">
        <v>1016</v>
      </c>
      <c r="D52" s="159" t="s">
        <v>1027</v>
      </c>
      <c r="E52" s="162">
        <f>I6FOTHER</f>
        <v>0</v>
      </c>
    </row>
    <row r="53" spans="1:5" x14ac:dyDescent="0.2">
      <c r="A53" s="159" t="s">
        <v>994</v>
      </c>
      <c r="B53" s="163" t="s">
        <v>1028</v>
      </c>
      <c r="C53" s="159" t="s">
        <v>1016</v>
      </c>
      <c r="D53" s="159" t="s">
        <v>86</v>
      </c>
      <c r="E53" s="162">
        <f>I6GTOTAL</f>
        <v>0</v>
      </c>
    </row>
    <row r="54" spans="1:5" x14ac:dyDescent="0.2">
      <c r="A54" s="159" t="s">
        <v>994</v>
      </c>
      <c r="B54" s="163" t="s">
        <v>1029</v>
      </c>
      <c r="C54" s="159" t="s">
        <v>1030</v>
      </c>
      <c r="D54" s="159" t="s">
        <v>82</v>
      </c>
      <c r="E54" s="162">
        <f>I7AMCRPPS</f>
        <v>0</v>
      </c>
    </row>
    <row r="55" spans="1:5" x14ac:dyDescent="0.2">
      <c r="A55" s="159" t="s">
        <v>994</v>
      </c>
      <c r="B55" s="163" t="s">
        <v>1029</v>
      </c>
      <c r="C55" s="159" t="s">
        <v>1030</v>
      </c>
      <c r="D55" s="159" t="s">
        <v>1006</v>
      </c>
      <c r="E55" s="162">
        <f>I7AMCRMC</f>
        <v>0</v>
      </c>
    </row>
    <row r="56" spans="1:5" x14ac:dyDescent="0.2">
      <c r="A56" s="159" t="s">
        <v>994</v>
      </c>
      <c r="B56" s="163" t="s">
        <v>1029</v>
      </c>
      <c r="C56" s="159" t="s">
        <v>1030</v>
      </c>
      <c r="D56" s="159" t="s">
        <v>84</v>
      </c>
      <c r="E56" s="162">
        <f>I7AMCD</f>
        <v>0</v>
      </c>
    </row>
    <row r="57" spans="1:5" x14ac:dyDescent="0.2">
      <c r="A57" s="159" t="s">
        <v>994</v>
      </c>
      <c r="B57" s="163" t="s">
        <v>1029</v>
      </c>
      <c r="C57" s="159" t="s">
        <v>1030</v>
      </c>
      <c r="D57" s="159" t="s">
        <v>85</v>
      </c>
      <c r="E57" s="162">
        <f>I7AOTHERS</f>
        <v>0</v>
      </c>
    </row>
    <row r="58" spans="1:5" x14ac:dyDescent="0.2">
      <c r="A58" s="159" t="s">
        <v>994</v>
      </c>
      <c r="B58" s="163" t="s">
        <v>1029</v>
      </c>
      <c r="C58" s="159" t="s">
        <v>1030</v>
      </c>
      <c r="D58" s="159" t="s">
        <v>86</v>
      </c>
      <c r="E58" s="162">
        <f>I7ATOTAL</f>
        <v>0</v>
      </c>
    </row>
    <row r="59" spans="1:5" x14ac:dyDescent="0.2">
      <c r="A59" s="159" t="s">
        <v>994</v>
      </c>
      <c r="B59" s="163" t="s">
        <v>1031</v>
      </c>
      <c r="C59" s="159" t="s">
        <v>1032</v>
      </c>
      <c r="D59" s="159" t="s">
        <v>82</v>
      </c>
      <c r="E59" s="162">
        <f>I7BMCRPPS</f>
        <v>0</v>
      </c>
    </row>
    <row r="60" spans="1:5" x14ac:dyDescent="0.2">
      <c r="A60" s="159" t="s">
        <v>994</v>
      </c>
      <c r="B60" s="163" t="s">
        <v>1031</v>
      </c>
      <c r="C60" s="159" t="s">
        <v>1032</v>
      </c>
      <c r="D60" s="159" t="s">
        <v>1006</v>
      </c>
      <c r="E60" s="162">
        <f>I7BMCRMC</f>
        <v>0</v>
      </c>
    </row>
    <row r="61" spans="1:5" x14ac:dyDescent="0.2">
      <c r="A61" s="159" t="s">
        <v>994</v>
      </c>
      <c r="B61" s="163" t="s">
        <v>1031</v>
      </c>
      <c r="C61" s="159" t="s">
        <v>1032</v>
      </c>
      <c r="D61" s="159" t="s">
        <v>84</v>
      </c>
      <c r="E61" s="162">
        <f>I7BMCD</f>
        <v>0</v>
      </c>
    </row>
    <row r="62" spans="1:5" x14ac:dyDescent="0.2">
      <c r="A62" s="159" t="s">
        <v>994</v>
      </c>
      <c r="B62" s="163" t="s">
        <v>1031</v>
      </c>
      <c r="C62" s="159" t="s">
        <v>1032</v>
      </c>
      <c r="D62" s="159" t="s">
        <v>85</v>
      </c>
      <c r="E62" s="162">
        <f>I7BOTHERS</f>
        <v>0</v>
      </c>
    </row>
    <row r="63" spans="1:5" x14ac:dyDescent="0.2">
      <c r="A63" s="159" t="s">
        <v>994</v>
      </c>
      <c r="B63" s="163" t="s">
        <v>1031</v>
      </c>
      <c r="C63" s="159" t="s">
        <v>1032</v>
      </c>
      <c r="D63" s="159" t="s">
        <v>86</v>
      </c>
      <c r="E63" s="162">
        <f>I7BTOTAL</f>
        <v>0</v>
      </c>
    </row>
    <row r="64" spans="1:5" x14ac:dyDescent="0.2">
      <c r="A64" s="159" t="s">
        <v>994</v>
      </c>
      <c r="B64" s="163" t="s">
        <v>1033</v>
      </c>
      <c r="C64" s="159" t="s">
        <v>1034</v>
      </c>
      <c r="D64" s="159" t="s">
        <v>82</v>
      </c>
      <c r="E64" s="162">
        <f>I7CMCRPPS</f>
        <v>0</v>
      </c>
    </row>
    <row r="65" spans="1:5" x14ac:dyDescent="0.2">
      <c r="A65" s="159" t="s">
        <v>994</v>
      </c>
      <c r="B65" s="163" t="s">
        <v>1033</v>
      </c>
      <c r="C65" s="159" t="s">
        <v>1034</v>
      </c>
      <c r="D65" s="159" t="s">
        <v>1006</v>
      </c>
      <c r="E65" s="162">
        <f>I7CMCRMC</f>
        <v>0</v>
      </c>
    </row>
    <row r="66" spans="1:5" x14ac:dyDescent="0.2">
      <c r="A66" s="159" t="s">
        <v>994</v>
      </c>
      <c r="B66" s="163" t="s">
        <v>1033</v>
      </c>
      <c r="C66" s="159" t="s">
        <v>1034</v>
      </c>
      <c r="D66" s="159" t="s">
        <v>84</v>
      </c>
      <c r="E66" s="162">
        <f>I7CMCD</f>
        <v>0</v>
      </c>
    </row>
    <row r="67" spans="1:5" x14ac:dyDescent="0.2">
      <c r="A67" s="159" t="s">
        <v>994</v>
      </c>
      <c r="B67" s="163" t="s">
        <v>1033</v>
      </c>
      <c r="C67" s="159" t="s">
        <v>1034</v>
      </c>
      <c r="D67" s="159" t="s">
        <v>85</v>
      </c>
      <c r="E67" s="162">
        <f>I7COTHERS</f>
        <v>0</v>
      </c>
    </row>
    <row r="68" spans="1:5" x14ac:dyDescent="0.2">
      <c r="A68" s="159" t="s">
        <v>994</v>
      </c>
      <c r="B68" s="163" t="s">
        <v>1033</v>
      </c>
      <c r="C68" s="159" t="s">
        <v>1034</v>
      </c>
      <c r="D68" s="159" t="s">
        <v>86</v>
      </c>
      <c r="E68" s="162">
        <f>I7CTOTAL</f>
        <v>0</v>
      </c>
    </row>
    <row r="69" spans="1:5" x14ac:dyDescent="0.2">
      <c r="A69" s="159" t="s">
        <v>994</v>
      </c>
      <c r="B69" s="163" t="s">
        <v>1035</v>
      </c>
      <c r="C69" s="159" t="s">
        <v>1036</v>
      </c>
      <c r="D69" s="159" t="s">
        <v>82</v>
      </c>
      <c r="E69" s="162">
        <f>I7DMCRPPS</f>
        <v>0</v>
      </c>
    </row>
    <row r="70" spans="1:5" x14ac:dyDescent="0.2">
      <c r="A70" s="159" t="s">
        <v>994</v>
      </c>
      <c r="B70" s="163" t="s">
        <v>1035</v>
      </c>
      <c r="C70" s="159" t="s">
        <v>1036</v>
      </c>
      <c r="D70" s="159" t="s">
        <v>1006</v>
      </c>
      <c r="E70" s="162">
        <f>I7DMCRMC</f>
        <v>0</v>
      </c>
    </row>
    <row r="71" spans="1:5" x14ac:dyDescent="0.2">
      <c r="A71" s="159" t="s">
        <v>994</v>
      </c>
      <c r="B71" s="163" t="s">
        <v>1035</v>
      </c>
      <c r="C71" s="159" t="s">
        <v>1036</v>
      </c>
      <c r="D71" s="159" t="s">
        <v>84</v>
      </c>
      <c r="E71" s="162">
        <f>I7DMCD</f>
        <v>0</v>
      </c>
    </row>
    <row r="72" spans="1:5" x14ac:dyDescent="0.2">
      <c r="A72" s="159" t="s">
        <v>994</v>
      </c>
      <c r="B72" s="163" t="s">
        <v>1035</v>
      </c>
      <c r="C72" s="159" t="s">
        <v>1036</v>
      </c>
      <c r="D72" s="159" t="s">
        <v>85</v>
      </c>
      <c r="E72" s="162">
        <f>I7DOTHERS</f>
        <v>0</v>
      </c>
    </row>
    <row r="73" spans="1:5" x14ac:dyDescent="0.2">
      <c r="A73" s="159" t="s">
        <v>994</v>
      </c>
      <c r="B73" s="163" t="s">
        <v>1035</v>
      </c>
      <c r="C73" s="159" t="s">
        <v>1036</v>
      </c>
      <c r="D73" s="159" t="s">
        <v>86</v>
      </c>
      <c r="E73" s="162">
        <f>I7DTOTAL</f>
        <v>0</v>
      </c>
    </row>
    <row r="74" spans="1:5" x14ac:dyDescent="0.2">
      <c r="A74" s="159" t="s">
        <v>994</v>
      </c>
      <c r="B74" s="163" t="s">
        <v>1037</v>
      </c>
      <c r="C74" s="159" t="s">
        <v>1038</v>
      </c>
      <c r="D74" s="159" t="s">
        <v>82</v>
      </c>
      <c r="E74" s="162">
        <f>I7EMCRPPS</f>
        <v>0</v>
      </c>
    </row>
    <row r="75" spans="1:5" x14ac:dyDescent="0.2">
      <c r="A75" s="159" t="s">
        <v>994</v>
      </c>
      <c r="B75" s="163" t="s">
        <v>1037</v>
      </c>
      <c r="C75" s="159" t="s">
        <v>1038</v>
      </c>
      <c r="D75" s="159" t="s">
        <v>1006</v>
      </c>
      <c r="E75" s="162">
        <f>I7EMCRMC</f>
        <v>0</v>
      </c>
    </row>
    <row r="76" spans="1:5" x14ac:dyDescent="0.2">
      <c r="A76" s="159" t="s">
        <v>994</v>
      </c>
      <c r="B76" s="163" t="s">
        <v>1037</v>
      </c>
      <c r="C76" s="159" t="s">
        <v>1038</v>
      </c>
      <c r="D76" s="159" t="s">
        <v>84</v>
      </c>
      <c r="E76" s="162">
        <f>I7EMCD</f>
        <v>0</v>
      </c>
    </row>
    <row r="77" spans="1:5" x14ac:dyDescent="0.2">
      <c r="A77" s="159" t="s">
        <v>994</v>
      </c>
      <c r="B77" s="163" t="s">
        <v>1037</v>
      </c>
      <c r="C77" s="159" t="s">
        <v>1038</v>
      </c>
      <c r="D77" s="159" t="s">
        <v>85</v>
      </c>
      <c r="E77" s="162">
        <f>I7EOTHERS</f>
        <v>0</v>
      </c>
    </row>
    <row r="78" spans="1:5" x14ac:dyDescent="0.2">
      <c r="A78" s="159" t="s">
        <v>994</v>
      </c>
      <c r="B78" s="163" t="s">
        <v>1037</v>
      </c>
      <c r="C78" s="159" t="s">
        <v>1038</v>
      </c>
      <c r="D78" s="159" t="s">
        <v>86</v>
      </c>
      <c r="E78" s="162">
        <f>I7ETOTAL</f>
        <v>0</v>
      </c>
    </row>
    <row r="79" spans="1:5" x14ac:dyDescent="0.2">
      <c r="A79" s="159" t="s">
        <v>994</v>
      </c>
      <c r="B79" s="163" t="s">
        <v>1039</v>
      </c>
      <c r="C79" s="159" t="s">
        <v>1040</v>
      </c>
      <c r="D79" s="159" t="s">
        <v>82</v>
      </c>
      <c r="E79" s="162">
        <f>I7FMCRPPS</f>
        <v>0</v>
      </c>
    </row>
    <row r="80" spans="1:5" x14ac:dyDescent="0.2">
      <c r="A80" s="159" t="s">
        <v>994</v>
      </c>
      <c r="B80" s="163" t="s">
        <v>1039</v>
      </c>
      <c r="C80" s="159" t="s">
        <v>1040</v>
      </c>
      <c r="D80" s="159" t="s">
        <v>1006</v>
      </c>
      <c r="E80" s="162">
        <f>I7FMCRMC</f>
        <v>0</v>
      </c>
    </row>
    <row r="81" spans="1:5" x14ac:dyDescent="0.2">
      <c r="A81" s="159" t="s">
        <v>994</v>
      </c>
      <c r="B81" s="163" t="s">
        <v>1039</v>
      </c>
      <c r="C81" s="159" t="s">
        <v>1040</v>
      </c>
      <c r="D81" s="159" t="s">
        <v>84</v>
      </c>
      <c r="E81" s="162">
        <f>I7FMCD</f>
        <v>0</v>
      </c>
    </row>
    <row r="82" spans="1:5" x14ac:dyDescent="0.2">
      <c r="A82" s="159" t="s">
        <v>994</v>
      </c>
      <c r="B82" s="163" t="s">
        <v>1039</v>
      </c>
      <c r="C82" s="159" t="s">
        <v>1040</v>
      </c>
      <c r="D82" s="159" t="s">
        <v>85</v>
      </c>
      <c r="E82" s="162">
        <f>I7FOTHERS</f>
        <v>0</v>
      </c>
    </row>
    <row r="83" spans="1:5" x14ac:dyDescent="0.2">
      <c r="A83" s="159" t="s">
        <v>994</v>
      </c>
      <c r="B83" s="163" t="s">
        <v>1039</v>
      </c>
      <c r="C83" s="159" t="s">
        <v>1040</v>
      </c>
      <c r="D83" s="159" t="s">
        <v>86</v>
      </c>
      <c r="E83" s="162">
        <f>I7FTOTAL</f>
        <v>0</v>
      </c>
    </row>
    <row r="84" spans="1:5" x14ac:dyDescent="0.2">
      <c r="A84" s="159" t="s">
        <v>994</v>
      </c>
      <c r="B84" s="163" t="s">
        <v>1041</v>
      </c>
      <c r="C84" s="159" t="s">
        <v>1042</v>
      </c>
      <c r="D84" s="159" t="s">
        <v>82</v>
      </c>
      <c r="E84" s="162">
        <f>I7GMCRPPS</f>
        <v>0</v>
      </c>
    </row>
    <row r="85" spans="1:5" x14ac:dyDescent="0.2">
      <c r="A85" s="159" t="s">
        <v>994</v>
      </c>
      <c r="B85" s="163" t="s">
        <v>1041</v>
      </c>
      <c r="C85" s="159" t="s">
        <v>1042</v>
      </c>
      <c r="D85" s="159" t="s">
        <v>1006</v>
      </c>
      <c r="E85" s="162">
        <f>I7GMCRMC</f>
        <v>0</v>
      </c>
    </row>
    <row r="86" spans="1:5" x14ac:dyDescent="0.2">
      <c r="A86" s="159" t="s">
        <v>994</v>
      </c>
      <c r="B86" s="163" t="s">
        <v>1041</v>
      </c>
      <c r="C86" s="159" t="s">
        <v>1042</v>
      </c>
      <c r="D86" s="159" t="s">
        <v>84</v>
      </c>
      <c r="E86" s="162">
        <f>I7GMCD</f>
        <v>0</v>
      </c>
    </row>
    <row r="87" spans="1:5" x14ac:dyDescent="0.2">
      <c r="A87" s="159" t="s">
        <v>994</v>
      </c>
      <c r="B87" s="163" t="s">
        <v>1041</v>
      </c>
      <c r="C87" s="159" t="s">
        <v>1042</v>
      </c>
      <c r="D87" s="159" t="s">
        <v>85</v>
      </c>
      <c r="E87" s="162">
        <f>I7GOTHERS</f>
        <v>0</v>
      </c>
    </row>
    <row r="88" spans="1:5" x14ac:dyDescent="0.2">
      <c r="A88" s="159" t="s">
        <v>994</v>
      </c>
      <c r="B88" s="163" t="s">
        <v>1041</v>
      </c>
      <c r="C88" s="159" t="s">
        <v>1042</v>
      </c>
      <c r="D88" s="159" t="s">
        <v>86</v>
      </c>
      <c r="E88" s="162">
        <f>I7GTOTAL</f>
        <v>0</v>
      </c>
    </row>
    <row r="89" spans="1:5" x14ac:dyDescent="0.2">
      <c r="A89" s="159" t="s">
        <v>994</v>
      </c>
      <c r="B89" s="163" t="s">
        <v>1043</v>
      </c>
      <c r="C89" s="159" t="s">
        <v>1044</v>
      </c>
      <c r="D89" s="159" t="s">
        <v>82</v>
      </c>
      <c r="E89" s="162">
        <f>I7HMCRPPS</f>
        <v>0</v>
      </c>
    </row>
    <row r="90" spans="1:5" x14ac:dyDescent="0.2">
      <c r="A90" s="159" t="s">
        <v>994</v>
      </c>
      <c r="B90" s="163" t="s">
        <v>1043</v>
      </c>
      <c r="C90" s="159" t="s">
        <v>1044</v>
      </c>
      <c r="D90" s="159" t="s">
        <v>1006</v>
      </c>
      <c r="E90" s="162">
        <f>I7HMCRMC</f>
        <v>0</v>
      </c>
    </row>
    <row r="91" spans="1:5" x14ac:dyDescent="0.2">
      <c r="A91" s="159" t="s">
        <v>994</v>
      </c>
      <c r="B91" s="163" t="s">
        <v>1043</v>
      </c>
      <c r="C91" s="159" t="s">
        <v>1044</v>
      </c>
      <c r="D91" s="159" t="s">
        <v>84</v>
      </c>
      <c r="E91" s="162">
        <f>I7HMCD</f>
        <v>0</v>
      </c>
    </row>
    <row r="92" spans="1:5" x14ac:dyDescent="0.2">
      <c r="A92" s="159" t="s">
        <v>994</v>
      </c>
      <c r="B92" s="163" t="s">
        <v>1043</v>
      </c>
      <c r="C92" s="159" t="s">
        <v>1044</v>
      </c>
      <c r="D92" s="159" t="s">
        <v>85</v>
      </c>
      <c r="E92" s="162">
        <f>I7HOTHERS</f>
        <v>0</v>
      </c>
    </row>
    <row r="93" spans="1:5" x14ac:dyDescent="0.2">
      <c r="A93" s="159" t="s">
        <v>994</v>
      </c>
      <c r="B93" s="163" t="s">
        <v>1043</v>
      </c>
      <c r="C93" s="159" t="s">
        <v>1044</v>
      </c>
      <c r="D93" s="159" t="s">
        <v>86</v>
      </c>
      <c r="E93" s="162">
        <f>I7HTOTAL</f>
        <v>0</v>
      </c>
    </row>
    <row r="94" spans="1:5" x14ac:dyDescent="0.2">
      <c r="A94" s="159" t="s">
        <v>994</v>
      </c>
      <c r="B94" s="160">
        <v>8</v>
      </c>
      <c r="C94" s="159" t="s">
        <v>1045</v>
      </c>
      <c r="D94" s="159" t="s">
        <v>1046</v>
      </c>
      <c r="E94" s="162">
        <f>I8AINFPAR</f>
        <v>0</v>
      </c>
    </row>
    <row r="95" spans="1:5" x14ac:dyDescent="0.2">
      <c r="A95" s="159" t="s">
        <v>994</v>
      </c>
      <c r="B95" s="160">
        <v>8</v>
      </c>
      <c r="C95" s="159" t="s">
        <v>1045</v>
      </c>
      <c r="D95" s="159" t="s">
        <v>1047</v>
      </c>
      <c r="E95" s="162">
        <f t="shared" ref="E95" si="0">I8BSEP</f>
        <v>0</v>
      </c>
    </row>
    <row r="96" spans="1:5" x14ac:dyDescent="0.2">
      <c r="A96" s="159" t="s">
        <v>994</v>
      </c>
      <c r="B96" s="160">
        <v>8</v>
      </c>
      <c r="C96" s="159" t="s">
        <v>1045</v>
      </c>
      <c r="D96" s="159" t="s">
        <v>1048</v>
      </c>
      <c r="E96" s="162">
        <f>I8CNEOPL</f>
        <v>0</v>
      </c>
    </row>
    <row r="97" spans="1:5" x14ac:dyDescent="0.2">
      <c r="A97" s="159" t="s">
        <v>994</v>
      </c>
      <c r="B97" s="160">
        <v>8</v>
      </c>
      <c r="C97" s="159" t="s">
        <v>1045</v>
      </c>
      <c r="D97" s="159" t="s">
        <v>1049</v>
      </c>
      <c r="E97" s="162">
        <f>I8DBLOOD</f>
        <v>0</v>
      </c>
    </row>
    <row r="98" spans="1:5" x14ac:dyDescent="0.2">
      <c r="A98" s="159" t="s">
        <v>994</v>
      </c>
      <c r="B98" s="160">
        <v>8</v>
      </c>
      <c r="C98" s="159" t="s">
        <v>1045</v>
      </c>
      <c r="D98" s="159" t="s">
        <v>1050</v>
      </c>
      <c r="E98" s="162">
        <f>I8EENDO</f>
        <v>0</v>
      </c>
    </row>
    <row r="99" spans="1:5" x14ac:dyDescent="0.2">
      <c r="A99" s="159" t="s">
        <v>994</v>
      </c>
      <c r="B99" s="160">
        <v>8</v>
      </c>
      <c r="C99" s="159" t="s">
        <v>1045</v>
      </c>
      <c r="D99" s="159" t="s">
        <v>1051</v>
      </c>
      <c r="E99" s="162">
        <f>I8FMENTAL</f>
        <v>0</v>
      </c>
    </row>
    <row r="100" spans="1:5" x14ac:dyDescent="0.2">
      <c r="A100" s="159" t="s">
        <v>994</v>
      </c>
      <c r="B100" s="160">
        <v>8</v>
      </c>
      <c r="C100" s="159" t="s">
        <v>1045</v>
      </c>
      <c r="D100" s="159" t="s">
        <v>1052</v>
      </c>
      <c r="E100" s="162">
        <f>I8GNERVOUS</f>
        <v>0</v>
      </c>
    </row>
    <row r="101" spans="1:5" x14ac:dyDescent="0.2">
      <c r="A101" s="159" t="s">
        <v>994</v>
      </c>
      <c r="B101" s="160">
        <v>8</v>
      </c>
      <c r="C101" s="159" t="s">
        <v>1045</v>
      </c>
      <c r="D101" s="159" t="s">
        <v>1053</v>
      </c>
      <c r="E101" s="162">
        <f>I8HEYE</f>
        <v>0</v>
      </c>
    </row>
    <row r="102" spans="1:5" x14ac:dyDescent="0.2">
      <c r="A102" s="159" t="s">
        <v>994</v>
      </c>
      <c r="B102" s="160">
        <v>8</v>
      </c>
      <c r="C102" s="159" t="s">
        <v>1045</v>
      </c>
      <c r="D102" s="159" t="s">
        <v>1054</v>
      </c>
      <c r="E102" s="162">
        <f>I8IEAR</f>
        <v>0</v>
      </c>
    </row>
    <row r="103" spans="1:5" x14ac:dyDescent="0.2">
      <c r="A103" s="159" t="s">
        <v>994</v>
      </c>
      <c r="B103" s="160">
        <v>8</v>
      </c>
      <c r="C103" s="159" t="s">
        <v>1045</v>
      </c>
      <c r="D103" s="159" t="s">
        <v>1055</v>
      </c>
      <c r="E103" s="162">
        <f>I8JCIRC</f>
        <v>0</v>
      </c>
    </row>
    <row r="104" spans="1:5" x14ac:dyDescent="0.2">
      <c r="A104" s="159" t="s">
        <v>994</v>
      </c>
      <c r="B104" s="160">
        <v>8</v>
      </c>
      <c r="C104" s="159" t="s">
        <v>1045</v>
      </c>
      <c r="D104" s="159" t="s">
        <v>1056</v>
      </c>
      <c r="E104" s="162">
        <f>I8KRESP</f>
        <v>0</v>
      </c>
    </row>
    <row r="105" spans="1:5" x14ac:dyDescent="0.2">
      <c r="A105" s="159" t="s">
        <v>994</v>
      </c>
      <c r="B105" s="160">
        <v>8</v>
      </c>
      <c r="C105" s="159" t="s">
        <v>1045</v>
      </c>
      <c r="D105" s="159" t="s">
        <v>1057</v>
      </c>
      <c r="E105" s="162">
        <f>I8LDIGEST</f>
        <v>0</v>
      </c>
    </row>
    <row r="106" spans="1:5" x14ac:dyDescent="0.2">
      <c r="A106" s="159" t="s">
        <v>994</v>
      </c>
      <c r="B106" s="160">
        <v>8</v>
      </c>
      <c r="C106" s="159" t="s">
        <v>1045</v>
      </c>
      <c r="D106" s="159" t="s">
        <v>1058</v>
      </c>
      <c r="E106" s="162">
        <f>I8MSKIN</f>
        <v>0</v>
      </c>
    </row>
    <row r="107" spans="1:5" x14ac:dyDescent="0.2">
      <c r="A107" s="159" t="s">
        <v>994</v>
      </c>
      <c r="B107" s="160">
        <v>8</v>
      </c>
      <c r="C107" s="159" t="s">
        <v>1045</v>
      </c>
      <c r="D107" s="159" t="s">
        <v>1059</v>
      </c>
      <c r="E107" s="162">
        <f>I8NMUSC</f>
        <v>0</v>
      </c>
    </row>
    <row r="108" spans="1:5" x14ac:dyDescent="0.2">
      <c r="A108" s="159" t="s">
        <v>994</v>
      </c>
      <c r="B108" s="160">
        <v>8</v>
      </c>
      <c r="C108" s="159" t="s">
        <v>1045</v>
      </c>
      <c r="D108" s="159" t="s">
        <v>1060</v>
      </c>
      <c r="E108" s="162">
        <f>I8OGENIT</f>
        <v>0</v>
      </c>
    </row>
    <row r="109" spans="1:5" x14ac:dyDescent="0.2">
      <c r="A109" s="159" t="s">
        <v>994</v>
      </c>
      <c r="B109" s="160">
        <v>8</v>
      </c>
      <c r="C109" s="159" t="s">
        <v>1045</v>
      </c>
      <c r="D109" s="159" t="s">
        <v>1061</v>
      </c>
      <c r="E109" s="162">
        <f>I8PPREG</f>
        <v>0</v>
      </c>
    </row>
    <row r="110" spans="1:5" x14ac:dyDescent="0.2">
      <c r="A110" s="159" t="s">
        <v>994</v>
      </c>
      <c r="B110" s="160">
        <v>8</v>
      </c>
      <c r="C110" s="159" t="s">
        <v>1045</v>
      </c>
      <c r="D110" s="159" t="s">
        <v>1062</v>
      </c>
      <c r="E110" s="162">
        <f>I8QPERI</f>
        <v>0</v>
      </c>
    </row>
    <row r="111" spans="1:5" x14ac:dyDescent="0.2">
      <c r="A111" s="159" t="s">
        <v>994</v>
      </c>
      <c r="B111" s="160">
        <v>8</v>
      </c>
      <c r="C111" s="159" t="s">
        <v>1045</v>
      </c>
      <c r="D111" s="159" t="s">
        <v>1063</v>
      </c>
      <c r="E111" s="162">
        <f>I8RCONG</f>
        <v>0</v>
      </c>
    </row>
    <row r="112" spans="1:5" x14ac:dyDescent="0.2">
      <c r="A112" s="159" t="s">
        <v>994</v>
      </c>
      <c r="B112" s="160">
        <v>8</v>
      </c>
      <c r="C112" s="159" t="s">
        <v>1045</v>
      </c>
      <c r="D112" s="159" t="s">
        <v>1064</v>
      </c>
      <c r="E112" s="162">
        <f>I8SILLDEF</f>
        <v>0</v>
      </c>
    </row>
    <row r="113" spans="1:5" x14ac:dyDescent="0.2">
      <c r="A113" s="159" t="s">
        <v>994</v>
      </c>
      <c r="B113" s="160">
        <v>8</v>
      </c>
      <c r="C113" s="159" t="s">
        <v>1045</v>
      </c>
      <c r="D113" s="159" t="s">
        <v>1065</v>
      </c>
      <c r="E113" s="162">
        <f>I8TINJURY</f>
        <v>0</v>
      </c>
    </row>
    <row r="114" spans="1:5" x14ac:dyDescent="0.2">
      <c r="A114" s="159" t="s">
        <v>994</v>
      </c>
      <c r="B114" s="160">
        <v>8</v>
      </c>
      <c r="C114" s="159" t="s">
        <v>1045</v>
      </c>
      <c r="D114" s="159" t="s">
        <v>1066</v>
      </c>
      <c r="E114" s="162">
        <f>I8UPOIS</f>
        <v>0</v>
      </c>
    </row>
    <row r="115" spans="1:5" x14ac:dyDescent="0.2">
      <c r="A115" s="159" t="s">
        <v>994</v>
      </c>
      <c r="B115" s="160">
        <v>8</v>
      </c>
      <c r="C115" s="159" t="s">
        <v>1045</v>
      </c>
      <c r="D115" s="159" t="s">
        <v>1067</v>
      </c>
      <c r="E115" s="162">
        <f>I8VCOVID</f>
        <v>0</v>
      </c>
    </row>
    <row r="116" spans="1:5" x14ac:dyDescent="0.2">
      <c r="A116" s="159" t="s">
        <v>994</v>
      </c>
      <c r="B116" s="160">
        <v>8</v>
      </c>
      <c r="C116" s="159" t="s">
        <v>1045</v>
      </c>
      <c r="D116" s="159" t="s">
        <v>1068</v>
      </c>
      <c r="E116" s="162">
        <f>I8WHLTHST</f>
        <v>0</v>
      </c>
    </row>
    <row r="117" spans="1:5" x14ac:dyDescent="0.2">
      <c r="A117" s="159" t="s">
        <v>994</v>
      </c>
      <c r="B117" s="160">
        <v>8</v>
      </c>
      <c r="C117" s="159" t="s">
        <v>1045</v>
      </c>
      <c r="D117" s="159" t="s">
        <v>1069</v>
      </c>
      <c r="E117" s="162">
        <f>I8XUNKN</f>
        <v>0</v>
      </c>
    </row>
    <row r="118" spans="1:5" x14ac:dyDescent="0.2">
      <c r="A118" s="159" t="s">
        <v>994</v>
      </c>
      <c r="B118" s="160">
        <v>8</v>
      </c>
      <c r="C118" s="159" t="s">
        <v>1045</v>
      </c>
      <c r="D118" s="159" t="s">
        <v>86</v>
      </c>
      <c r="E118" s="162">
        <f>I8YTOTAL</f>
        <v>0</v>
      </c>
    </row>
    <row r="119" spans="1:5" x14ac:dyDescent="0.2">
      <c r="A119" s="159" t="s">
        <v>994</v>
      </c>
      <c r="B119" s="160">
        <v>9</v>
      </c>
      <c r="C119" s="159" t="s">
        <v>1070</v>
      </c>
      <c r="D119" s="159" t="s">
        <v>1071</v>
      </c>
      <c r="E119" s="162">
        <f>I9ALESS1</f>
        <v>0</v>
      </c>
    </row>
    <row r="120" spans="1:5" x14ac:dyDescent="0.2">
      <c r="A120" s="159" t="s">
        <v>994</v>
      </c>
      <c r="B120" s="160">
        <v>9</v>
      </c>
      <c r="C120" s="159" t="s">
        <v>1070</v>
      </c>
      <c r="D120" s="164" t="s">
        <v>1072</v>
      </c>
      <c r="E120" s="162">
        <f>I9B1_18</f>
        <v>0</v>
      </c>
    </row>
    <row r="121" spans="1:5" x14ac:dyDescent="0.2">
      <c r="A121" s="159" t="s">
        <v>994</v>
      </c>
      <c r="B121" s="160">
        <v>9</v>
      </c>
      <c r="C121" s="159" t="s">
        <v>1070</v>
      </c>
      <c r="D121" s="164" t="s">
        <v>1073</v>
      </c>
      <c r="E121" s="162">
        <f>I9C19_20</f>
        <v>0</v>
      </c>
    </row>
    <row r="122" spans="1:5" x14ac:dyDescent="0.2">
      <c r="A122" s="159" t="s">
        <v>994</v>
      </c>
      <c r="B122" s="160">
        <v>9</v>
      </c>
      <c r="C122" s="159" t="s">
        <v>1070</v>
      </c>
      <c r="D122" s="164" t="s">
        <v>1074</v>
      </c>
      <c r="E122" s="162">
        <f>I9D21_59</f>
        <v>0</v>
      </c>
    </row>
    <row r="123" spans="1:5" x14ac:dyDescent="0.2">
      <c r="A123" s="159" t="s">
        <v>994</v>
      </c>
      <c r="B123" s="160">
        <v>9</v>
      </c>
      <c r="C123" s="159" t="s">
        <v>1070</v>
      </c>
      <c r="D123" s="164" t="s">
        <v>1075</v>
      </c>
      <c r="E123" s="162">
        <f>I9E60_64</f>
        <v>0</v>
      </c>
    </row>
    <row r="124" spans="1:5" x14ac:dyDescent="0.2">
      <c r="A124" s="159" t="s">
        <v>994</v>
      </c>
      <c r="B124" s="160">
        <v>9</v>
      </c>
      <c r="C124" s="159" t="s">
        <v>1070</v>
      </c>
      <c r="D124" s="164" t="s">
        <v>1076</v>
      </c>
      <c r="E124" s="162">
        <f>I9F65_84</f>
        <v>0</v>
      </c>
    </row>
    <row r="125" spans="1:5" x14ac:dyDescent="0.2">
      <c r="A125" s="159" t="s">
        <v>994</v>
      </c>
      <c r="B125" s="160">
        <v>9</v>
      </c>
      <c r="C125" s="159" t="s">
        <v>1070</v>
      </c>
      <c r="D125" s="164" t="s">
        <v>1077</v>
      </c>
      <c r="E125" s="162">
        <f>I9G85UP</f>
        <v>0</v>
      </c>
    </row>
    <row r="126" spans="1:5" x14ac:dyDescent="0.2">
      <c r="A126" s="159" t="s">
        <v>994</v>
      </c>
      <c r="B126" s="160">
        <v>9</v>
      </c>
      <c r="C126" s="159" t="s">
        <v>1070</v>
      </c>
      <c r="D126" s="159" t="s">
        <v>86</v>
      </c>
      <c r="E126" s="162">
        <f>I9HTOTAL</f>
        <v>0</v>
      </c>
    </row>
    <row r="127" spans="1:5" x14ac:dyDescent="0.2">
      <c r="A127" s="159" t="s">
        <v>1078</v>
      </c>
      <c r="B127" s="160" t="s">
        <v>172</v>
      </c>
      <c r="C127" s="161" t="s">
        <v>173</v>
      </c>
      <c r="D127" s="159" t="s">
        <v>1079</v>
      </c>
      <c r="E127" s="162">
        <f>CNTY001</f>
        <v>0</v>
      </c>
    </row>
    <row r="128" spans="1:5" x14ac:dyDescent="0.2">
      <c r="A128" s="159" t="s">
        <v>1078</v>
      </c>
      <c r="B128" s="160" t="s">
        <v>178</v>
      </c>
      <c r="C128" s="161" t="s">
        <v>179</v>
      </c>
      <c r="D128" s="159" t="s">
        <v>1079</v>
      </c>
      <c r="E128" s="162">
        <f>CNTY003</f>
        <v>0</v>
      </c>
    </row>
    <row r="129" spans="1:5" x14ac:dyDescent="0.2">
      <c r="A129" s="159" t="s">
        <v>1078</v>
      </c>
      <c r="B129" s="160" t="s">
        <v>184</v>
      </c>
      <c r="C129" s="161" t="s">
        <v>185</v>
      </c>
      <c r="D129" s="159" t="s">
        <v>1079</v>
      </c>
      <c r="E129" s="162">
        <f>CNTY005</f>
        <v>0</v>
      </c>
    </row>
    <row r="130" spans="1:5" x14ac:dyDescent="0.2">
      <c r="A130" s="159" t="s">
        <v>1078</v>
      </c>
      <c r="B130" s="160" t="s">
        <v>190</v>
      </c>
      <c r="C130" s="161" t="s">
        <v>191</v>
      </c>
      <c r="D130" s="159" t="s">
        <v>1079</v>
      </c>
      <c r="E130" s="162">
        <f>CNTY007</f>
        <v>0</v>
      </c>
    </row>
    <row r="131" spans="1:5" x14ac:dyDescent="0.2">
      <c r="A131" s="159" t="s">
        <v>1078</v>
      </c>
      <c r="B131" s="160" t="s">
        <v>196</v>
      </c>
      <c r="C131" s="161" t="s">
        <v>197</v>
      </c>
      <c r="D131" s="159" t="s">
        <v>1079</v>
      </c>
      <c r="E131" s="162">
        <f>CNTY009</f>
        <v>0</v>
      </c>
    </row>
    <row r="132" spans="1:5" x14ac:dyDescent="0.2">
      <c r="A132" s="159" t="s">
        <v>1078</v>
      </c>
      <c r="B132" s="160" t="s">
        <v>202</v>
      </c>
      <c r="C132" s="161" t="s">
        <v>203</v>
      </c>
      <c r="D132" s="159" t="s">
        <v>1079</v>
      </c>
      <c r="E132" s="162">
        <f>CNTY011</f>
        <v>0</v>
      </c>
    </row>
    <row r="133" spans="1:5" x14ac:dyDescent="0.2">
      <c r="A133" s="159" t="s">
        <v>1078</v>
      </c>
      <c r="B133" s="160" t="s">
        <v>208</v>
      </c>
      <c r="C133" s="161" t="s">
        <v>209</v>
      </c>
      <c r="D133" s="159" t="s">
        <v>1079</v>
      </c>
      <c r="E133" s="162">
        <f>CNTY013</f>
        <v>0</v>
      </c>
    </row>
    <row r="134" spans="1:5" x14ac:dyDescent="0.2">
      <c r="A134" s="159" t="s">
        <v>1078</v>
      </c>
      <c r="B134" s="160" t="s">
        <v>214</v>
      </c>
      <c r="C134" s="161" t="s">
        <v>215</v>
      </c>
      <c r="D134" s="159" t="s">
        <v>1079</v>
      </c>
      <c r="E134" s="162">
        <f>CNTY015</f>
        <v>0</v>
      </c>
    </row>
    <row r="135" spans="1:5" x14ac:dyDescent="0.2">
      <c r="A135" s="159" t="s">
        <v>1078</v>
      </c>
      <c r="B135" s="160" t="s">
        <v>220</v>
      </c>
      <c r="C135" s="161" t="s">
        <v>221</v>
      </c>
      <c r="D135" s="159" t="s">
        <v>1079</v>
      </c>
      <c r="E135" s="162">
        <f>CNTY017</f>
        <v>0</v>
      </c>
    </row>
    <row r="136" spans="1:5" x14ac:dyDescent="0.2">
      <c r="A136" s="159" t="s">
        <v>1078</v>
      </c>
      <c r="B136" s="160" t="s">
        <v>226</v>
      </c>
      <c r="C136" s="161" t="s">
        <v>227</v>
      </c>
      <c r="D136" s="159" t="s">
        <v>1079</v>
      </c>
      <c r="E136" s="162">
        <f>CNTY019</f>
        <v>0</v>
      </c>
    </row>
    <row r="137" spans="1:5" x14ac:dyDescent="0.2">
      <c r="A137" s="159" t="s">
        <v>1078</v>
      </c>
      <c r="B137" s="160" t="s">
        <v>232</v>
      </c>
      <c r="C137" s="161" t="s">
        <v>233</v>
      </c>
      <c r="D137" s="159" t="s">
        <v>1079</v>
      </c>
      <c r="E137" s="162">
        <f>CNTY021</f>
        <v>0</v>
      </c>
    </row>
    <row r="138" spans="1:5" x14ac:dyDescent="0.2">
      <c r="A138" s="159" t="s">
        <v>1078</v>
      </c>
      <c r="B138" s="160" t="s">
        <v>238</v>
      </c>
      <c r="C138" s="161" t="s">
        <v>239</v>
      </c>
      <c r="D138" s="159" t="s">
        <v>1079</v>
      </c>
      <c r="E138" s="162">
        <f>CNTY023</f>
        <v>0</v>
      </c>
    </row>
    <row r="139" spans="1:5" x14ac:dyDescent="0.2">
      <c r="A139" s="159" t="s">
        <v>1078</v>
      </c>
      <c r="B139" s="160" t="s">
        <v>244</v>
      </c>
      <c r="C139" s="161" t="s">
        <v>245</v>
      </c>
      <c r="D139" s="159" t="s">
        <v>1079</v>
      </c>
      <c r="E139" s="162">
        <f>CNTY025</f>
        <v>0</v>
      </c>
    </row>
    <row r="140" spans="1:5" x14ac:dyDescent="0.2">
      <c r="A140" s="159" t="s">
        <v>1078</v>
      </c>
      <c r="B140" s="160" t="s">
        <v>250</v>
      </c>
      <c r="C140" s="161" t="s">
        <v>251</v>
      </c>
      <c r="D140" s="159" t="s">
        <v>1079</v>
      </c>
      <c r="E140" s="162">
        <f>CNTY027</f>
        <v>0</v>
      </c>
    </row>
    <row r="141" spans="1:5" x14ac:dyDescent="0.2">
      <c r="A141" s="159" t="s">
        <v>1078</v>
      </c>
      <c r="B141" s="160" t="s">
        <v>256</v>
      </c>
      <c r="C141" s="161" t="s">
        <v>257</v>
      </c>
      <c r="D141" s="159" t="s">
        <v>1079</v>
      </c>
      <c r="E141" s="162">
        <f>CNTY029</f>
        <v>0</v>
      </c>
    </row>
    <row r="142" spans="1:5" x14ac:dyDescent="0.2">
      <c r="A142" s="159" t="s">
        <v>1078</v>
      </c>
      <c r="B142" s="160" t="s">
        <v>262</v>
      </c>
      <c r="C142" s="161" t="s">
        <v>263</v>
      </c>
      <c r="D142" s="159" t="s">
        <v>1079</v>
      </c>
      <c r="E142" s="162">
        <f>CNTY031</f>
        <v>0</v>
      </c>
    </row>
    <row r="143" spans="1:5" x14ac:dyDescent="0.2">
      <c r="A143" s="159" t="s">
        <v>1078</v>
      </c>
      <c r="B143" s="160" t="s">
        <v>268</v>
      </c>
      <c r="C143" s="161" t="s">
        <v>269</v>
      </c>
      <c r="D143" s="159" t="s">
        <v>1079</v>
      </c>
      <c r="E143" s="162">
        <f>CNTY033</f>
        <v>0</v>
      </c>
    </row>
    <row r="144" spans="1:5" x14ac:dyDescent="0.2">
      <c r="A144" s="159" t="s">
        <v>1078</v>
      </c>
      <c r="B144" s="160" t="s">
        <v>274</v>
      </c>
      <c r="C144" s="161" t="s">
        <v>275</v>
      </c>
      <c r="D144" s="159" t="s">
        <v>1079</v>
      </c>
      <c r="E144" s="162">
        <f>CNTY035</f>
        <v>0</v>
      </c>
    </row>
    <row r="145" spans="1:5" x14ac:dyDescent="0.2">
      <c r="A145" s="159" t="s">
        <v>1078</v>
      </c>
      <c r="B145" s="160" t="s">
        <v>280</v>
      </c>
      <c r="C145" s="161" t="s">
        <v>281</v>
      </c>
      <c r="D145" s="159" t="s">
        <v>1079</v>
      </c>
      <c r="E145" s="162">
        <f>CNTY037</f>
        <v>0</v>
      </c>
    </row>
    <row r="146" spans="1:5" x14ac:dyDescent="0.2">
      <c r="A146" s="159" t="s">
        <v>1078</v>
      </c>
      <c r="B146" s="160" t="s">
        <v>286</v>
      </c>
      <c r="C146" s="161" t="s">
        <v>287</v>
      </c>
      <c r="D146" s="159" t="s">
        <v>1079</v>
      </c>
      <c r="E146" s="162">
        <f>CNTY039</f>
        <v>0</v>
      </c>
    </row>
    <row r="147" spans="1:5" x14ac:dyDescent="0.2">
      <c r="A147" s="159" t="s">
        <v>1078</v>
      </c>
      <c r="B147" s="160" t="s">
        <v>292</v>
      </c>
      <c r="C147" s="161" t="s">
        <v>293</v>
      </c>
      <c r="D147" s="159" t="s">
        <v>1079</v>
      </c>
      <c r="E147" s="162">
        <f>CNTY041</f>
        <v>0</v>
      </c>
    </row>
    <row r="148" spans="1:5" x14ac:dyDescent="0.2">
      <c r="A148" s="159" t="s">
        <v>1078</v>
      </c>
      <c r="B148" s="160" t="s">
        <v>298</v>
      </c>
      <c r="C148" s="161" t="s">
        <v>299</v>
      </c>
      <c r="D148" s="159" t="s">
        <v>1079</v>
      </c>
      <c r="E148" s="162">
        <f>CNTY043</f>
        <v>0</v>
      </c>
    </row>
    <row r="149" spans="1:5" x14ac:dyDescent="0.2">
      <c r="A149" s="159" t="s">
        <v>1078</v>
      </c>
      <c r="B149" s="160" t="s">
        <v>304</v>
      </c>
      <c r="C149" s="161" t="s">
        <v>305</v>
      </c>
      <c r="D149" s="159" t="s">
        <v>1079</v>
      </c>
      <c r="E149" s="162">
        <f>CNTY045</f>
        <v>0</v>
      </c>
    </row>
    <row r="150" spans="1:5" x14ac:dyDescent="0.2">
      <c r="A150" s="159" t="s">
        <v>1078</v>
      </c>
      <c r="B150" s="160" t="s">
        <v>310</v>
      </c>
      <c r="C150" s="161" t="s">
        <v>311</v>
      </c>
      <c r="D150" s="159" t="s">
        <v>1079</v>
      </c>
      <c r="E150" s="162">
        <f>CNTY047</f>
        <v>0</v>
      </c>
    </row>
    <row r="151" spans="1:5" x14ac:dyDescent="0.2">
      <c r="A151" s="159" t="s">
        <v>1078</v>
      </c>
      <c r="B151" s="160" t="s">
        <v>316</v>
      </c>
      <c r="C151" s="161" t="s">
        <v>317</v>
      </c>
      <c r="D151" s="159" t="s">
        <v>1079</v>
      </c>
      <c r="E151" s="162">
        <f>CNTY049</f>
        <v>0</v>
      </c>
    </row>
    <row r="152" spans="1:5" x14ac:dyDescent="0.2">
      <c r="A152" s="159" t="s">
        <v>1078</v>
      </c>
      <c r="B152" s="160" t="s">
        <v>322</v>
      </c>
      <c r="C152" s="161" t="s">
        <v>323</v>
      </c>
      <c r="D152" s="159" t="s">
        <v>1079</v>
      </c>
      <c r="E152" s="162">
        <f>CNTY051</f>
        <v>0</v>
      </c>
    </row>
    <row r="153" spans="1:5" x14ac:dyDescent="0.2">
      <c r="A153" s="159" t="s">
        <v>1078</v>
      </c>
      <c r="B153" s="160" t="s">
        <v>328</v>
      </c>
      <c r="C153" s="161" t="s">
        <v>329</v>
      </c>
      <c r="D153" s="159" t="s">
        <v>1079</v>
      </c>
      <c r="E153" s="162">
        <f>CNTY053</f>
        <v>0</v>
      </c>
    </row>
    <row r="154" spans="1:5" x14ac:dyDescent="0.2">
      <c r="A154" s="159" t="s">
        <v>1078</v>
      </c>
      <c r="B154" s="160" t="s">
        <v>334</v>
      </c>
      <c r="C154" s="161" t="s">
        <v>335</v>
      </c>
      <c r="D154" s="159" t="s">
        <v>1079</v>
      </c>
      <c r="E154" s="162">
        <f>CNTY055</f>
        <v>0</v>
      </c>
    </row>
    <row r="155" spans="1:5" x14ac:dyDescent="0.2">
      <c r="A155" s="159" t="s">
        <v>1078</v>
      </c>
      <c r="B155" s="160" t="s">
        <v>340</v>
      </c>
      <c r="C155" s="161" t="s">
        <v>341</v>
      </c>
      <c r="D155" s="159" t="s">
        <v>1079</v>
      </c>
      <c r="E155" s="162">
        <f>CNTY057</f>
        <v>0</v>
      </c>
    </row>
    <row r="156" spans="1:5" x14ac:dyDescent="0.2">
      <c r="A156" s="159" t="s">
        <v>1078</v>
      </c>
      <c r="B156" s="160" t="s">
        <v>346</v>
      </c>
      <c r="C156" s="161" t="s">
        <v>347</v>
      </c>
      <c r="D156" s="159" t="s">
        <v>1079</v>
      </c>
      <c r="E156" s="162">
        <f>CNTY059</f>
        <v>0</v>
      </c>
    </row>
    <row r="157" spans="1:5" x14ac:dyDescent="0.2">
      <c r="A157" s="159" t="s">
        <v>1078</v>
      </c>
      <c r="B157" s="160" t="s">
        <v>352</v>
      </c>
      <c r="C157" s="161" t="s">
        <v>353</v>
      </c>
      <c r="D157" s="159" t="s">
        <v>1079</v>
      </c>
      <c r="E157" s="162">
        <f>CNTY061</f>
        <v>0</v>
      </c>
    </row>
    <row r="158" spans="1:5" x14ac:dyDescent="0.2">
      <c r="A158" s="159" t="s">
        <v>1078</v>
      </c>
      <c r="B158" s="160" t="s">
        <v>358</v>
      </c>
      <c r="C158" s="161" t="s">
        <v>359</v>
      </c>
      <c r="D158" s="159" t="s">
        <v>1079</v>
      </c>
      <c r="E158" s="162">
        <f>CNTY063</f>
        <v>0</v>
      </c>
    </row>
    <row r="159" spans="1:5" x14ac:dyDescent="0.2">
      <c r="A159" s="159" t="s">
        <v>1078</v>
      </c>
      <c r="B159" s="160" t="s">
        <v>364</v>
      </c>
      <c r="C159" s="161" t="s">
        <v>365</v>
      </c>
      <c r="D159" s="159" t="s">
        <v>1079</v>
      </c>
      <c r="E159" s="162">
        <f>CNTY065</f>
        <v>0</v>
      </c>
    </row>
    <row r="160" spans="1:5" x14ac:dyDescent="0.2">
      <c r="A160" s="159" t="s">
        <v>1078</v>
      </c>
      <c r="B160" s="160" t="s">
        <v>370</v>
      </c>
      <c r="C160" s="161" t="s">
        <v>371</v>
      </c>
      <c r="D160" s="159" t="s">
        <v>1079</v>
      </c>
      <c r="E160" s="162">
        <f>CNTY067</f>
        <v>0</v>
      </c>
    </row>
    <row r="161" spans="1:5" x14ac:dyDescent="0.2">
      <c r="A161" s="159" t="s">
        <v>1078</v>
      </c>
      <c r="B161" s="160" t="s">
        <v>376</v>
      </c>
      <c r="C161" s="161" t="s">
        <v>377</v>
      </c>
      <c r="D161" s="159" t="s">
        <v>1079</v>
      </c>
      <c r="E161" s="162">
        <f>CNTY069</f>
        <v>0</v>
      </c>
    </row>
    <row r="162" spans="1:5" x14ac:dyDescent="0.2">
      <c r="A162" s="159" t="s">
        <v>1078</v>
      </c>
      <c r="B162" s="160" t="s">
        <v>382</v>
      </c>
      <c r="C162" s="161" t="s">
        <v>383</v>
      </c>
      <c r="D162" s="159" t="s">
        <v>1079</v>
      </c>
      <c r="E162" s="162">
        <f>CNTY071</f>
        <v>0</v>
      </c>
    </row>
    <row r="163" spans="1:5" x14ac:dyDescent="0.2">
      <c r="A163" s="159" t="s">
        <v>1078</v>
      </c>
      <c r="B163" s="160" t="s">
        <v>388</v>
      </c>
      <c r="C163" s="161" t="s">
        <v>389</v>
      </c>
      <c r="D163" s="159" t="s">
        <v>1079</v>
      </c>
      <c r="E163" s="162">
        <f>CNTY073</f>
        <v>0</v>
      </c>
    </row>
    <row r="164" spans="1:5" x14ac:dyDescent="0.2">
      <c r="A164" s="159" t="s">
        <v>1078</v>
      </c>
      <c r="B164" s="160" t="s">
        <v>394</v>
      </c>
      <c r="C164" s="161" t="s">
        <v>395</v>
      </c>
      <c r="D164" s="159" t="s">
        <v>1079</v>
      </c>
      <c r="E164" s="162">
        <f>CNTY075</f>
        <v>0</v>
      </c>
    </row>
    <row r="165" spans="1:5" x14ac:dyDescent="0.2">
      <c r="A165" s="159" t="s">
        <v>1078</v>
      </c>
      <c r="B165" s="160" t="s">
        <v>398</v>
      </c>
      <c r="C165" s="161" t="s">
        <v>399</v>
      </c>
      <c r="D165" s="159" t="s">
        <v>1079</v>
      </c>
      <c r="E165" s="162">
        <f>CNTY077</f>
        <v>0</v>
      </c>
    </row>
    <row r="166" spans="1:5" x14ac:dyDescent="0.2">
      <c r="A166" s="159" t="s">
        <v>1078</v>
      </c>
      <c r="B166" s="160" t="s">
        <v>174</v>
      </c>
      <c r="C166" s="161" t="s">
        <v>175</v>
      </c>
      <c r="D166" s="159" t="s">
        <v>1079</v>
      </c>
      <c r="E166" s="162">
        <f>CNTY079</f>
        <v>0</v>
      </c>
    </row>
    <row r="167" spans="1:5" x14ac:dyDescent="0.2">
      <c r="A167" s="159" t="s">
        <v>1078</v>
      </c>
      <c r="B167" s="160" t="s">
        <v>180</v>
      </c>
      <c r="C167" s="161" t="s">
        <v>181</v>
      </c>
      <c r="D167" s="159" t="s">
        <v>1079</v>
      </c>
      <c r="E167" s="162">
        <f>CNTY081</f>
        <v>0</v>
      </c>
    </row>
    <row r="168" spans="1:5" x14ac:dyDescent="0.2">
      <c r="A168" s="159" t="s">
        <v>1078</v>
      </c>
      <c r="B168" s="160" t="s">
        <v>186</v>
      </c>
      <c r="C168" s="161" t="s">
        <v>187</v>
      </c>
      <c r="D168" s="159" t="s">
        <v>1079</v>
      </c>
      <c r="E168" s="162">
        <f>CNTY083</f>
        <v>0</v>
      </c>
    </row>
    <row r="169" spans="1:5" x14ac:dyDescent="0.2">
      <c r="A169" s="159" t="s">
        <v>1078</v>
      </c>
      <c r="B169" s="160" t="s">
        <v>192</v>
      </c>
      <c r="C169" s="161" t="s">
        <v>193</v>
      </c>
      <c r="D169" s="159" t="s">
        <v>1079</v>
      </c>
      <c r="E169" s="162">
        <f>CNTY085</f>
        <v>0</v>
      </c>
    </row>
    <row r="170" spans="1:5" x14ac:dyDescent="0.2">
      <c r="A170" s="159" t="s">
        <v>1078</v>
      </c>
      <c r="B170" s="160" t="s">
        <v>198</v>
      </c>
      <c r="C170" s="161" t="s">
        <v>199</v>
      </c>
      <c r="D170" s="159" t="s">
        <v>1079</v>
      </c>
      <c r="E170" s="162">
        <f>CNTY087</f>
        <v>0</v>
      </c>
    </row>
    <row r="171" spans="1:5" x14ac:dyDescent="0.2">
      <c r="A171" s="159" t="s">
        <v>1078</v>
      </c>
      <c r="B171" s="160" t="s">
        <v>204</v>
      </c>
      <c r="C171" s="161" t="s">
        <v>205</v>
      </c>
      <c r="D171" s="159" t="s">
        <v>1079</v>
      </c>
      <c r="E171" s="162">
        <f>CNTY089</f>
        <v>0</v>
      </c>
    </row>
    <row r="172" spans="1:5" x14ac:dyDescent="0.2">
      <c r="A172" s="159" t="s">
        <v>1078</v>
      </c>
      <c r="B172" s="160" t="s">
        <v>210</v>
      </c>
      <c r="C172" s="161" t="s">
        <v>211</v>
      </c>
      <c r="D172" s="159" t="s">
        <v>1079</v>
      </c>
      <c r="E172" s="162">
        <f>CNTY091</f>
        <v>0</v>
      </c>
    </row>
    <row r="173" spans="1:5" x14ac:dyDescent="0.2">
      <c r="A173" s="159" t="s">
        <v>1078</v>
      </c>
      <c r="B173" s="160" t="s">
        <v>216</v>
      </c>
      <c r="C173" s="161" t="s">
        <v>217</v>
      </c>
      <c r="D173" s="159" t="s">
        <v>1079</v>
      </c>
      <c r="E173" s="162">
        <f>CNTY093</f>
        <v>0</v>
      </c>
    </row>
    <row r="174" spans="1:5" x14ac:dyDescent="0.2">
      <c r="A174" s="159" t="s">
        <v>1078</v>
      </c>
      <c r="B174" s="160" t="s">
        <v>222</v>
      </c>
      <c r="C174" s="161" t="s">
        <v>223</v>
      </c>
      <c r="D174" s="159" t="s">
        <v>1079</v>
      </c>
      <c r="E174" s="162">
        <f>CNTY095</f>
        <v>0</v>
      </c>
    </row>
    <row r="175" spans="1:5" x14ac:dyDescent="0.2">
      <c r="A175" s="159" t="s">
        <v>1078</v>
      </c>
      <c r="B175" s="160" t="s">
        <v>228</v>
      </c>
      <c r="C175" s="161" t="s">
        <v>229</v>
      </c>
      <c r="D175" s="159" t="s">
        <v>1079</v>
      </c>
      <c r="E175" s="162">
        <f>CNTY097</f>
        <v>0</v>
      </c>
    </row>
    <row r="176" spans="1:5" x14ac:dyDescent="0.2">
      <c r="A176" s="159" t="s">
        <v>1078</v>
      </c>
      <c r="B176" s="160" t="s">
        <v>234</v>
      </c>
      <c r="C176" s="161" t="s">
        <v>235</v>
      </c>
      <c r="D176" s="159" t="s">
        <v>1079</v>
      </c>
      <c r="E176" s="162">
        <f>CNTY099</f>
        <v>0</v>
      </c>
    </row>
    <row r="177" spans="1:5" x14ac:dyDescent="0.2">
      <c r="A177" s="159" t="s">
        <v>1078</v>
      </c>
      <c r="B177" s="160" t="s">
        <v>240</v>
      </c>
      <c r="C177" s="161" t="s">
        <v>241</v>
      </c>
      <c r="D177" s="159" t="s">
        <v>1079</v>
      </c>
      <c r="E177" s="162">
        <f>CNTY101</f>
        <v>0</v>
      </c>
    </row>
    <row r="178" spans="1:5" x14ac:dyDescent="0.2">
      <c r="A178" s="159" t="s">
        <v>1078</v>
      </c>
      <c r="B178" s="160" t="s">
        <v>246</v>
      </c>
      <c r="C178" s="161" t="s">
        <v>247</v>
      </c>
      <c r="D178" s="159" t="s">
        <v>1079</v>
      </c>
      <c r="E178" s="162">
        <f>CNTY103</f>
        <v>0</v>
      </c>
    </row>
    <row r="179" spans="1:5" x14ac:dyDescent="0.2">
      <c r="A179" s="159" t="s">
        <v>1078</v>
      </c>
      <c r="B179" s="160" t="s">
        <v>252</v>
      </c>
      <c r="C179" s="161" t="s">
        <v>253</v>
      </c>
      <c r="D179" s="159" t="s">
        <v>1079</v>
      </c>
      <c r="E179" s="162">
        <f>CNTY105</f>
        <v>0</v>
      </c>
    </row>
    <row r="180" spans="1:5" x14ac:dyDescent="0.2">
      <c r="A180" s="159" t="s">
        <v>1078</v>
      </c>
      <c r="B180" s="160" t="s">
        <v>258</v>
      </c>
      <c r="C180" s="161" t="s">
        <v>259</v>
      </c>
      <c r="D180" s="159" t="s">
        <v>1079</v>
      </c>
      <c r="E180" s="162">
        <f>CNTY107</f>
        <v>0</v>
      </c>
    </row>
    <row r="181" spans="1:5" x14ac:dyDescent="0.2">
      <c r="A181" s="159" t="s">
        <v>1078</v>
      </c>
      <c r="B181" s="160" t="s">
        <v>264</v>
      </c>
      <c r="C181" s="161" t="s">
        <v>265</v>
      </c>
      <c r="D181" s="159" t="s">
        <v>1079</v>
      </c>
      <c r="E181" s="162">
        <f>CNTY109</f>
        <v>0</v>
      </c>
    </row>
    <row r="182" spans="1:5" x14ac:dyDescent="0.2">
      <c r="A182" s="159" t="s">
        <v>1078</v>
      </c>
      <c r="B182" s="160" t="s">
        <v>270</v>
      </c>
      <c r="C182" s="161" t="s">
        <v>271</v>
      </c>
      <c r="D182" s="159" t="s">
        <v>1079</v>
      </c>
      <c r="E182" s="162">
        <f>CNTY111</f>
        <v>0</v>
      </c>
    </row>
    <row r="183" spans="1:5" x14ac:dyDescent="0.2">
      <c r="A183" s="159" t="s">
        <v>1078</v>
      </c>
      <c r="B183" s="160" t="s">
        <v>276</v>
      </c>
      <c r="C183" s="161" t="s">
        <v>277</v>
      </c>
      <c r="D183" s="159" t="s">
        <v>1079</v>
      </c>
      <c r="E183" s="162">
        <f>CNTY113</f>
        <v>0</v>
      </c>
    </row>
    <row r="184" spans="1:5" x14ac:dyDescent="0.2">
      <c r="A184" s="159" t="s">
        <v>1078</v>
      </c>
      <c r="B184" s="160" t="s">
        <v>282</v>
      </c>
      <c r="C184" s="161" t="s">
        <v>283</v>
      </c>
      <c r="D184" s="159" t="s">
        <v>1079</v>
      </c>
      <c r="E184" s="162">
        <f>CNTY115</f>
        <v>0</v>
      </c>
    </row>
    <row r="185" spans="1:5" x14ac:dyDescent="0.2">
      <c r="A185" s="159" t="s">
        <v>1078</v>
      </c>
      <c r="B185" s="160" t="s">
        <v>288</v>
      </c>
      <c r="C185" s="161" t="s">
        <v>289</v>
      </c>
      <c r="D185" s="159" t="s">
        <v>1079</v>
      </c>
      <c r="E185" s="162">
        <f>CNTY117</f>
        <v>0</v>
      </c>
    </row>
    <row r="186" spans="1:5" x14ac:dyDescent="0.2">
      <c r="A186" s="159" t="s">
        <v>1078</v>
      </c>
      <c r="B186" s="160" t="s">
        <v>294</v>
      </c>
      <c r="C186" s="161" t="s">
        <v>295</v>
      </c>
      <c r="D186" s="159" t="s">
        <v>1079</v>
      </c>
      <c r="E186" s="162">
        <f>CNTY119</f>
        <v>0</v>
      </c>
    </row>
    <row r="187" spans="1:5" x14ac:dyDescent="0.2">
      <c r="A187" s="159" t="s">
        <v>1078</v>
      </c>
      <c r="B187" s="160" t="s">
        <v>300</v>
      </c>
      <c r="C187" s="161" t="s">
        <v>301</v>
      </c>
      <c r="D187" s="159" t="s">
        <v>1079</v>
      </c>
      <c r="E187" s="162">
        <f>CNTY121</f>
        <v>0</v>
      </c>
    </row>
    <row r="188" spans="1:5" x14ac:dyDescent="0.2">
      <c r="A188" s="159" t="s">
        <v>1078</v>
      </c>
      <c r="B188" s="160" t="s">
        <v>306</v>
      </c>
      <c r="C188" s="161" t="s">
        <v>307</v>
      </c>
      <c r="D188" s="159" t="s">
        <v>1079</v>
      </c>
      <c r="E188" s="162">
        <f>CNTY123</f>
        <v>0</v>
      </c>
    </row>
    <row r="189" spans="1:5" x14ac:dyDescent="0.2">
      <c r="A189" s="159" t="s">
        <v>1078</v>
      </c>
      <c r="B189" s="160" t="s">
        <v>312</v>
      </c>
      <c r="C189" s="161" t="s">
        <v>313</v>
      </c>
      <c r="D189" s="159" t="s">
        <v>1079</v>
      </c>
      <c r="E189" s="162">
        <f>CNTY125</f>
        <v>0</v>
      </c>
    </row>
    <row r="190" spans="1:5" x14ac:dyDescent="0.2">
      <c r="A190" s="159" t="s">
        <v>1078</v>
      </c>
      <c r="B190" s="160" t="s">
        <v>318</v>
      </c>
      <c r="C190" s="161" t="s">
        <v>319</v>
      </c>
      <c r="D190" s="159" t="s">
        <v>1079</v>
      </c>
      <c r="E190" s="162">
        <f>CNTY127</f>
        <v>0</v>
      </c>
    </row>
    <row r="191" spans="1:5" x14ac:dyDescent="0.2">
      <c r="A191" s="159" t="s">
        <v>1078</v>
      </c>
      <c r="B191" s="160" t="s">
        <v>324</v>
      </c>
      <c r="C191" s="161" t="s">
        <v>325</v>
      </c>
      <c r="D191" s="159" t="s">
        <v>1079</v>
      </c>
      <c r="E191" s="162">
        <f>CNTY129</f>
        <v>0</v>
      </c>
    </row>
    <row r="192" spans="1:5" x14ac:dyDescent="0.2">
      <c r="A192" s="159" t="s">
        <v>1078</v>
      </c>
      <c r="B192" s="160" t="s">
        <v>330</v>
      </c>
      <c r="C192" s="161" t="s">
        <v>331</v>
      </c>
      <c r="D192" s="159" t="s">
        <v>1079</v>
      </c>
      <c r="E192" s="162">
        <f>CNTY131</f>
        <v>0</v>
      </c>
    </row>
    <row r="193" spans="1:5" x14ac:dyDescent="0.2">
      <c r="A193" s="159" t="s">
        <v>1078</v>
      </c>
      <c r="B193" s="160" t="s">
        <v>336</v>
      </c>
      <c r="C193" s="161" t="s">
        <v>337</v>
      </c>
      <c r="D193" s="159" t="s">
        <v>1079</v>
      </c>
      <c r="E193" s="162">
        <f>CNTY133</f>
        <v>0</v>
      </c>
    </row>
    <row r="194" spans="1:5" x14ac:dyDescent="0.2">
      <c r="A194" s="159" t="s">
        <v>1078</v>
      </c>
      <c r="B194" s="160" t="s">
        <v>342</v>
      </c>
      <c r="C194" s="161" t="s">
        <v>343</v>
      </c>
      <c r="D194" s="159" t="s">
        <v>1079</v>
      </c>
      <c r="E194" s="162">
        <f>CNTY135</f>
        <v>0</v>
      </c>
    </row>
    <row r="195" spans="1:5" x14ac:dyDescent="0.2">
      <c r="A195" s="159" t="s">
        <v>1078</v>
      </c>
      <c r="B195" s="160" t="s">
        <v>348</v>
      </c>
      <c r="C195" s="161" t="s">
        <v>349</v>
      </c>
      <c r="D195" s="159" t="s">
        <v>1079</v>
      </c>
      <c r="E195" s="162">
        <f>CNTY137</f>
        <v>0</v>
      </c>
    </row>
    <row r="196" spans="1:5" x14ac:dyDescent="0.2">
      <c r="A196" s="159" t="s">
        <v>1078</v>
      </c>
      <c r="B196" s="160" t="s">
        <v>354</v>
      </c>
      <c r="C196" s="161" t="s">
        <v>355</v>
      </c>
      <c r="D196" s="159" t="s">
        <v>1079</v>
      </c>
      <c r="E196" s="162">
        <f>CNTY139</f>
        <v>0</v>
      </c>
    </row>
    <row r="197" spans="1:5" x14ac:dyDescent="0.2">
      <c r="A197" s="159" t="s">
        <v>1078</v>
      </c>
      <c r="B197" s="160" t="s">
        <v>360</v>
      </c>
      <c r="C197" s="161" t="s">
        <v>361</v>
      </c>
      <c r="D197" s="159" t="s">
        <v>1079</v>
      </c>
      <c r="E197" s="162">
        <f>CNTY141</f>
        <v>0</v>
      </c>
    </row>
    <row r="198" spans="1:5" x14ac:dyDescent="0.2">
      <c r="A198" s="159" t="s">
        <v>1078</v>
      </c>
      <c r="B198" s="160" t="s">
        <v>366</v>
      </c>
      <c r="C198" s="161" t="s">
        <v>367</v>
      </c>
      <c r="D198" s="159" t="s">
        <v>1079</v>
      </c>
      <c r="E198" s="162">
        <f>CNTY143</f>
        <v>0</v>
      </c>
    </row>
    <row r="199" spans="1:5" x14ac:dyDescent="0.2">
      <c r="A199" s="159" t="s">
        <v>1078</v>
      </c>
      <c r="B199" s="160" t="s">
        <v>372</v>
      </c>
      <c r="C199" s="161" t="s">
        <v>373</v>
      </c>
      <c r="D199" s="159" t="s">
        <v>1079</v>
      </c>
      <c r="E199" s="162">
        <f>CNTY145</f>
        <v>0</v>
      </c>
    </row>
    <row r="200" spans="1:5" x14ac:dyDescent="0.2">
      <c r="A200" s="159" t="s">
        <v>1078</v>
      </c>
      <c r="B200" s="160" t="s">
        <v>378</v>
      </c>
      <c r="C200" s="161" t="s">
        <v>379</v>
      </c>
      <c r="D200" s="159" t="s">
        <v>1079</v>
      </c>
      <c r="E200" s="162">
        <f>CNTY147</f>
        <v>0</v>
      </c>
    </row>
    <row r="201" spans="1:5" x14ac:dyDescent="0.2">
      <c r="A201" s="159" t="s">
        <v>1078</v>
      </c>
      <c r="B201" s="160" t="s">
        <v>384</v>
      </c>
      <c r="C201" s="161" t="s">
        <v>385</v>
      </c>
      <c r="D201" s="159" t="s">
        <v>1079</v>
      </c>
      <c r="E201" s="162">
        <f>CNTY149</f>
        <v>0</v>
      </c>
    </row>
    <row r="202" spans="1:5" x14ac:dyDescent="0.2">
      <c r="A202" s="159" t="s">
        <v>1078</v>
      </c>
      <c r="B202" s="160" t="s">
        <v>390</v>
      </c>
      <c r="C202" s="161" t="s">
        <v>391</v>
      </c>
      <c r="D202" s="159" t="s">
        <v>1079</v>
      </c>
      <c r="E202" s="162">
        <f>CNTY151</f>
        <v>0</v>
      </c>
    </row>
    <row r="203" spans="1:5" x14ac:dyDescent="0.2">
      <c r="A203" s="159" t="s">
        <v>1078</v>
      </c>
      <c r="B203" s="160" t="s">
        <v>396</v>
      </c>
      <c r="C203" s="161" t="s">
        <v>397</v>
      </c>
      <c r="D203" s="159" t="s">
        <v>1079</v>
      </c>
      <c r="E203" s="162">
        <f>CNTY153</f>
        <v>0</v>
      </c>
    </row>
    <row r="204" spans="1:5" x14ac:dyDescent="0.2">
      <c r="A204" s="159" t="s">
        <v>1078</v>
      </c>
      <c r="B204" s="160" t="s">
        <v>400</v>
      </c>
      <c r="C204" s="161" t="s">
        <v>401</v>
      </c>
      <c r="D204" s="159" t="s">
        <v>1079</v>
      </c>
      <c r="E204" s="162">
        <f>CNTY155</f>
        <v>0</v>
      </c>
    </row>
    <row r="205" spans="1:5" x14ac:dyDescent="0.2">
      <c r="A205" s="159" t="s">
        <v>1078</v>
      </c>
      <c r="B205" s="160" t="s">
        <v>176</v>
      </c>
      <c r="C205" s="161" t="s">
        <v>177</v>
      </c>
      <c r="D205" s="159" t="s">
        <v>1079</v>
      </c>
      <c r="E205" s="162">
        <f>CNTY157</f>
        <v>0</v>
      </c>
    </row>
    <row r="206" spans="1:5" x14ac:dyDescent="0.2">
      <c r="A206" s="159" t="s">
        <v>1078</v>
      </c>
      <c r="B206" s="160" t="s">
        <v>182</v>
      </c>
      <c r="C206" s="161" t="s">
        <v>183</v>
      </c>
      <c r="D206" s="159" t="s">
        <v>1079</v>
      </c>
      <c r="E206" s="162">
        <f>CNTY159</f>
        <v>0</v>
      </c>
    </row>
    <row r="207" spans="1:5" x14ac:dyDescent="0.2">
      <c r="A207" s="159" t="s">
        <v>1078</v>
      </c>
      <c r="B207" s="160" t="s">
        <v>188</v>
      </c>
      <c r="C207" s="161" t="s">
        <v>189</v>
      </c>
      <c r="D207" s="159" t="s">
        <v>1079</v>
      </c>
      <c r="E207" s="162">
        <f>CNTY161</f>
        <v>0</v>
      </c>
    </row>
    <row r="208" spans="1:5" x14ac:dyDescent="0.2">
      <c r="A208" s="159" t="s">
        <v>1078</v>
      </c>
      <c r="B208" s="160" t="s">
        <v>194</v>
      </c>
      <c r="C208" s="161" t="s">
        <v>195</v>
      </c>
      <c r="D208" s="159" t="s">
        <v>1079</v>
      </c>
      <c r="E208" s="162">
        <f>CNTY163</f>
        <v>0</v>
      </c>
    </row>
    <row r="209" spans="1:5" x14ac:dyDescent="0.2">
      <c r="A209" s="159" t="s">
        <v>1078</v>
      </c>
      <c r="B209" s="160" t="s">
        <v>200</v>
      </c>
      <c r="C209" s="161" t="s">
        <v>201</v>
      </c>
      <c r="D209" s="159" t="s">
        <v>1079</v>
      </c>
      <c r="E209" s="162">
        <f>CNTY165</f>
        <v>0</v>
      </c>
    </row>
    <row r="210" spans="1:5" x14ac:dyDescent="0.2">
      <c r="A210" s="159" t="s">
        <v>1078</v>
      </c>
      <c r="B210" s="160" t="s">
        <v>206</v>
      </c>
      <c r="C210" s="161" t="s">
        <v>207</v>
      </c>
      <c r="D210" s="159" t="s">
        <v>1079</v>
      </c>
      <c r="E210" s="162">
        <f>CNTY167</f>
        <v>0</v>
      </c>
    </row>
    <row r="211" spans="1:5" x14ac:dyDescent="0.2">
      <c r="A211" s="159" t="s">
        <v>1078</v>
      </c>
      <c r="B211" s="160" t="s">
        <v>212</v>
      </c>
      <c r="C211" s="161" t="s">
        <v>213</v>
      </c>
      <c r="D211" s="159" t="s">
        <v>1079</v>
      </c>
      <c r="E211" s="162">
        <f>CNTY169</f>
        <v>0</v>
      </c>
    </row>
    <row r="212" spans="1:5" x14ac:dyDescent="0.2">
      <c r="A212" s="159" t="s">
        <v>1078</v>
      </c>
      <c r="B212" s="160" t="s">
        <v>218</v>
      </c>
      <c r="C212" s="161" t="s">
        <v>219</v>
      </c>
      <c r="D212" s="159" t="s">
        <v>1079</v>
      </c>
      <c r="E212" s="162">
        <f>CNTY171</f>
        <v>0</v>
      </c>
    </row>
    <row r="213" spans="1:5" x14ac:dyDescent="0.2">
      <c r="A213" s="159" t="s">
        <v>1078</v>
      </c>
      <c r="B213" s="160" t="s">
        <v>224</v>
      </c>
      <c r="C213" s="161" t="s">
        <v>225</v>
      </c>
      <c r="D213" s="159" t="s">
        <v>1079</v>
      </c>
      <c r="E213" s="162">
        <f>CNTY173</f>
        <v>0</v>
      </c>
    </row>
    <row r="214" spans="1:5" x14ac:dyDescent="0.2">
      <c r="A214" s="159" t="s">
        <v>1078</v>
      </c>
      <c r="B214" s="160" t="s">
        <v>230</v>
      </c>
      <c r="C214" s="161" t="s">
        <v>231</v>
      </c>
      <c r="D214" s="159" t="s">
        <v>1079</v>
      </c>
      <c r="E214" s="162">
        <f>CNTY175</f>
        <v>0</v>
      </c>
    </row>
    <row r="215" spans="1:5" x14ac:dyDescent="0.2">
      <c r="A215" s="159" t="s">
        <v>1078</v>
      </c>
      <c r="B215" s="160" t="s">
        <v>236</v>
      </c>
      <c r="C215" s="161" t="s">
        <v>237</v>
      </c>
      <c r="D215" s="159" t="s">
        <v>1079</v>
      </c>
      <c r="E215" s="162">
        <f>CNTY177</f>
        <v>0</v>
      </c>
    </row>
    <row r="216" spans="1:5" x14ac:dyDescent="0.2">
      <c r="A216" s="159" t="s">
        <v>1078</v>
      </c>
      <c r="B216" s="160" t="s">
        <v>242</v>
      </c>
      <c r="C216" s="161" t="s">
        <v>243</v>
      </c>
      <c r="D216" s="159" t="s">
        <v>1079</v>
      </c>
      <c r="E216" s="162">
        <f>CNTY179</f>
        <v>0</v>
      </c>
    </row>
    <row r="217" spans="1:5" x14ac:dyDescent="0.2">
      <c r="A217" s="159" t="s">
        <v>1078</v>
      </c>
      <c r="B217" s="160" t="s">
        <v>248</v>
      </c>
      <c r="C217" s="161" t="s">
        <v>249</v>
      </c>
      <c r="D217" s="159" t="s">
        <v>1079</v>
      </c>
      <c r="E217" s="162">
        <f>CNTY181</f>
        <v>0</v>
      </c>
    </row>
    <row r="218" spans="1:5" x14ac:dyDescent="0.2">
      <c r="A218" s="159" t="s">
        <v>1078</v>
      </c>
      <c r="B218" s="160" t="s">
        <v>254</v>
      </c>
      <c r="C218" s="161" t="s">
        <v>255</v>
      </c>
      <c r="D218" s="159" t="s">
        <v>1079</v>
      </c>
      <c r="E218" s="162">
        <f>CNTY183</f>
        <v>0</v>
      </c>
    </row>
    <row r="219" spans="1:5" x14ac:dyDescent="0.2">
      <c r="A219" s="159" t="s">
        <v>1078</v>
      </c>
      <c r="B219" s="160" t="s">
        <v>260</v>
      </c>
      <c r="C219" s="161" t="s">
        <v>261</v>
      </c>
      <c r="D219" s="159" t="s">
        <v>1079</v>
      </c>
      <c r="E219" s="162">
        <f>CNTY185</f>
        <v>0</v>
      </c>
    </row>
    <row r="220" spans="1:5" x14ac:dyDescent="0.2">
      <c r="A220" s="159" t="s">
        <v>1078</v>
      </c>
      <c r="B220" s="160" t="s">
        <v>266</v>
      </c>
      <c r="C220" s="161" t="s">
        <v>267</v>
      </c>
      <c r="D220" s="159" t="s">
        <v>1079</v>
      </c>
      <c r="E220" s="162">
        <f>CNTY187</f>
        <v>0</v>
      </c>
    </row>
    <row r="221" spans="1:5" x14ac:dyDescent="0.2">
      <c r="A221" s="159" t="s">
        <v>1078</v>
      </c>
      <c r="B221" s="160" t="s">
        <v>272</v>
      </c>
      <c r="C221" s="161" t="s">
        <v>273</v>
      </c>
      <c r="D221" s="159" t="s">
        <v>1079</v>
      </c>
      <c r="E221" s="162">
        <f>CNTY189</f>
        <v>0</v>
      </c>
    </row>
    <row r="222" spans="1:5" x14ac:dyDescent="0.2">
      <c r="A222" s="159" t="s">
        <v>1078</v>
      </c>
      <c r="B222" s="160" t="s">
        <v>278</v>
      </c>
      <c r="C222" s="161" t="s">
        <v>279</v>
      </c>
      <c r="D222" s="159" t="s">
        <v>1079</v>
      </c>
      <c r="E222" s="162">
        <f>CNTY191</f>
        <v>0</v>
      </c>
    </row>
    <row r="223" spans="1:5" x14ac:dyDescent="0.2">
      <c r="A223" s="159" t="s">
        <v>1078</v>
      </c>
      <c r="B223" s="160" t="s">
        <v>284</v>
      </c>
      <c r="C223" s="161" t="s">
        <v>285</v>
      </c>
      <c r="D223" s="159" t="s">
        <v>1079</v>
      </c>
      <c r="E223" s="162">
        <f>CNTY193</f>
        <v>0</v>
      </c>
    </row>
    <row r="224" spans="1:5" x14ac:dyDescent="0.2">
      <c r="A224" s="159" t="s">
        <v>1078</v>
      </c>
      <c r="B224" s="160" t="s">
        <v>290</v>
      </c>
      <c r="C224" s="161" t="s">
        <v>291</v>
      </c>
      <c r="D224" s="159" t="s">
        <v>1079</v>
      </c>
      <c r="E224" s="162">
        <f>CNTY195</f>
        <v>0</v>
      </c>
    </row>
    <row r="225" spans="1:5" x14ac:dyDescent="0.2">
      <c r="A225" s="159" t="s">
        <v>1078</v>
      </c>
      <c r="B225" s="160" t="s">
        <v>296</v>
      </c>
      <c r="C225" s="161" t="s">
        <v>297</v>
      </c>
      <c r="D225" s="159" t="s">
        <v>1079</v>
      </c>
      <c r="E225" s="162">
        <f>CNTY197</f>
        <v>0</v>
      </c>
    </row>
    <row r="226" spans="1:5" x14ac:dyDescent="0.2">
      <c r="A226" s="159" t="s">
        <v>1078</v>
      </c>
      <c r="B226" s="160" t="s">
        <v>302</v>
      </c>
      <c r="C226" s="161" t="s">
        <v>303</v>
      </c>
      <c r="D226" s="159" t="s">
        <v>1079</v>
      </c>
      <c r="E226" s="162">
        <f>CNTY199</f>
        <v>0</v>
      </c>
    </row>
    <row r="227" spans="1:5" x14ac:dyDescent="0.2">
      <c r="A227" s="159" t="s">
        <v>1078</v>
      </c>
      <c r="B227" s="160" t="s">
        <v>308</v>
      </c>
      <c r="C227" s="161" t="s">
        <v>309</v>
      </c>
      <c r="D227" s="159" t="s">
        <v>1079</v>
      </c>
      <c r="E227" s="162">
        <f>CNTY201</f>
        <v>0</v>
      </c>
    </row>
    <row r="228" spans="1:5" x14ac:dyDescent="0.2">
      <c r="A228" s="159" t="s">
        <v>1078</v>
      </c>
      <c r="B228" s="160" t="s">
        <v>314</v>
      </c>
      <c r="C228" s="161" t="s">
        <v>315</v>
      </c>
      <c r="D228" s="159" t="s">
        <v>1079</v>
      </c>
      <c r="E228" s="162">
        <f>CNTY203</f>
        <v>0</v>
      </c>
    </row>
    <row r="229" spans="1:5" x14ac:dyDescent="0.2">
      <c r="A229" s="159" t="s">
        <v>1078</v>
      </c>
      <c r="B229" s="160" t="s">
        <v>320</v>
      </c>
      <c r="C229" s="161" t="s">
        <v>321</v>
      </c>
      <c r="D229" s="159" t="s">
        <v>1079</v>
      </c>
      <c r="E229" s="162">
        <f>CNTY205</f>
        <v>0</v>
      </c>
    </row>
    <row r="230" spans="1:5" x14ac:dyDescent="0.2">
      <c r="A230" s="159" t="s">
        <v>1078</v>
      </c>
      <c r="B230" s="160" t="s">
        <v>326</v>
      </c>
      <c r="C230" s="161" t="s">
        <v>327</v>
      </c>
      <c r="D230" s="159" t="s">
        <v>1079</v>
      </c>
      <c r="E230" s="162">
        <f>CNTY207</f>
        <v>0</v>
      </c>
    </row>
    <row r="231" spans="1:5" x14ac:dyDescent="0.2">
      <c r="A231" s="159" t="s">
        <v>1078</v>
      </c>
      <c r="B231" s="160" t="s">
        <v>332</v>
      </c>
      <c r="C231" s="161" t="s">
        <v>333</v>
      </c>
      <c r="D231" s="159" t="s">
        <v>1079</v>
      </c>
      <c r="E231" s="162">
        <f>CNTY209</f>
        <v>0</v>
      </c>
    </row>
    <row r="232" spans="1:5" x14ac:dyDescent="0.2">
      <c r="A232" s="159" t="s">
        <v>1078</v>
      </c>
      <c r="B232" s="160" t="s">
        <v>338</v>
      </c>
      <c r="C232" s="161" t="s">
        <v>339</v>
      </c>
      <c r="D232" s="159" t="s">
        <v>1079</v>
      </c>
      <c r="E232" s="162">
        <f>CNTY211</f>
        <v>0</v>
      </c>
    </row>
    <row r="233" spans="1:5" x14ac:dyDescent="0.2">
      <c r="A233" s="159" t="s">
        <v>1078</v>
      </c>
      <c r="B233" s="160" t="s">
        <v>344</v>
      </c>
      <c r="C233" s="161" t="s">
        <v>345</v>
      </c>
      <c r="D233" s="159" t="s">
        <v>1079</v>
      </c>
      <c r="E233" s="162">
        <f>CNTY213</f>
        <v>0</v>
      </c>
    </row>
    <row r="234" spans="1:5" x14ac:dyDescent="0.2">
      <c r="A234" s="159" t="s">
        <v>1078</v>
      </c>
      <c r="B234" s="160" t="s">
        <v>350</v>
      </c>
      <c r="C234" s="161" t="s">
        <v>351</v>
      </c>
      <c r="D234" s="159" t="s">
        <v>1079</v>
      </c>
      <c r="E234" s="162">
        <f>CNTY215</f>
        <v>0</v>
      </c>
    </row>
    <row r="235" spans="1:5" x14ac:dyDescent="0.2">
      <c r="A235" s="159" t="s">
        <v>1078</v>
      </c>
      <c r="B235" s="160" t="s">
        <v>356</v>
      </c>
      <c r="C235" s="161" t="s">
        <v>357</v>
      </c>
      <c r="D235" s="159" t="s">
        <v>1079</v>
      </c>
      <c r="E235" s="162">
        <f>CNTY217</f>
        <v>0</v>
      </c>
    </row>
    <row r="236" spans="1:5" x14ac:dyDescent="0.2">
      <c r="A236" s="159" t="s">
        <v>1078</v>
      </c>
      <c r="B236" s="160" t="s">
        <v>362</v>
      </c>
      <c r="C236" s="161" t="s">
        <v>363</v>
      </c>
      <c r="D236" s="159" t="s">
        <v>1079</v>
      </c>
      <c r="E236" s="162">
        <f>CNTY219</f>
        <v>0</v>
      </c>
    </row>
    <row r="237" spans="1:5" x14ac:dyDescent="0.2">
      <c r="A237" s="159" t="s">
        <v>1078</v>
      </c>
      <c r="B237" s="160" t="s">
        <v>368</v>
      </c>
      <c r="C237" s="161" t="s">
        <v>369</v>
      </c>
      <c r="D237" s="159" t="s">
        <v>1079</v>
      </c>
      <c r="E237" s="162">
        <f>CNTY221</f>
        <v>0</v>
      </c>
    </row>
    <row r="238" spans="1:5" x14ac:dyDescent="0.2">
      <c r="A238" s="159" t="s">
        <v>1078</v>
      </c>
      <c r="B238" s="160" t="s">
        <v>374</v>
      </c>
      <c r="C238" s="161" t="s">
        <v>375</v>
      </c>
      <c r="D238" s="159" t="s">
        <v>1079</v>
      </c>
      <c r="E238" s="162">
        <f>CNTY223</f>
        <v>0</v>
      </c>
    </row>
    <row r="239" spans="1:5" x14ac:dyDescent="0.2">
      <c r="A239" s="159" t="s">
        <v>1078</v>
      </c>
      <c r="B239" s="160" t="s">
        <v>380</v>
      </c>
      <c r="C239" s="161" t="s">
        <v>381</v>
      </c>
      <c r="D239" s="159" t="s">
        <v>1079</v>
      </c>
      <c r="E239" s="162">
        <f>CNTY225</f>
        <v>0</v>
      </c>
    </row>
    <row r="240" spans="1:5" x14ac:dyDescent="0.2">
      <c r="A240" s="159" t="s">
        <v>1078</v>
      </c>
      <c r="B240" s="160" t="s">
        <v>386</v>
      </c>
      <c r="C240" s="161" t="s">
        <v>387</v>
      </c>
      <c r="D240" s="159" t="s">
        <v>1079</v>
      </c>
      <c r="E240" s="162">
        <f>CNTY227</f>
        <v>0</v>
      </c>
    </row>
    <row r="241" spans="1:5" x14ac:dyDescent="0.2">
      <c r="A241" s="159" t="s">
        <v>1078</v>
      </c>
      <c r="B241" s="160" t="s">
        <v>392</v>
      </c>
      <c r="C241" s="161" t="s">
        <v>393</v>
      </c>
      <c r="D241" s="159" t="s">
        <v>1079</v>
      </c>
      <c r="E241" s="162">
        <f>CNTY229</f>
        <v>0</v>
      </c>
    </row>
    <row r="242" spans="1:5" x14ac:dyDescent="0.2">
      <c r="A242" s="159" t="s">
        <v>1078</v>
      </c>
      <c r="C242" s="159" t="s">
        <v>86</v>
      </c>
      <c r="D242" s="159" t="s">
        <v>1079</v>
      </c>
      <c r="E242" s="162">
        <f>CNTYTOT</f>
        <v>0</v>
      </c>
    </row>
    <row r="243" spans="1:5" x14ac:dyDescent="0.2">
      <c r="A243" s="159" t="s">
        <v>994</v>
      </c>
      <c r="C243" s="159" t="s">
        <v>1080</v>
      </c>
      <c r="E243" s="162">
        <f>COMMENTS</f>
        <v>0</v>
      </c>
    </row>
    <row r="244" spans="1:5" x14ac:dyDescent="0.2">
      <c r="A244" s="159" t="s">
        <v>994</v>
      </c>
      <c r="C244" s="159" t="s">
        <v>1081</v>
      </c>
      <c r="E244" s="162">
        <f>CONTACTNAME</f>
        <v>0</v>
      </c>
    </row>
    <row r="245" spans="1:5" x14ac:dyDescent="0.2">
      <c r="A245" s="159" t="s">
        <v>994</v>
      </c>
      <c r="C245" s="159" t="s">
        <v>1082</v>
      </c>
      <c r="E245" s="162">
        <f>CONTACTPHONE</f>
        <v>0</v>
      </c>
    </row>
    <row r="246" spans="1:5" x14ac:dyDescent="0.2">
      <c r="A246" s="159" t="s">
        <v>994</v>
      </c>
      <c r="C246" s="159" t="s">
        <v>1083</v>
      </c>
      <c r="E246" s="162">
        <f>APPNAME</f>
        <v>0</v>
      </c>
    </row>
    <row r="247" spans="1:5" x14ac:dyDescent="0.2">
      <c r="A247" s="159" t="s">
        <v>994</v>
      </c>
      <c r="C247" s="159" t="s">
        <v>413</v>
      </c>
      <c r="E247" s="166">
        <f>APPDATE</f>
        <v>0</v>
      </c>
    </row>
    <row r="248" spans="1:5" x14ac:dyDescent="0.2">
      <c r="A248" s="159" t="s">
        <v>994</v>
      </c>
      <c r="C248" s="159" t="s">
        <v>1084</v>
      </c>
      <c r="E248" s="162">
        <f>VerfiedCk</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dministration" ma:contentTypeID="0x0101000D8F5443C3EA0A428E1A85FA7E8D469F01010012550352DF7B834F8E3FEE4F2EC7ED31" ma:contentTypeVersion="30" ma:contentTypeDescription="RS 400.010" ma:contentTypeScope="" ma:versionID="de714a6ad84694a26ef49d8908b090aa">
  <xsd:schema xmlns:xsd="http://www.w3.org/2001/XMLSchema" xmlns:xs="http://www.w3.org/2001/XMLSchema" xmlns:p="http://schemas.microsoft.com/office/2006/metadata/properties" xmlns:ns1="http://schemas.microsoft.com/sharepoint/v3" xmlns:ns2="ec813025-cbb5-4a60-af4c-dbc16c03a77f" targetNamespace="http://schemas.microsoft.com/office/2006/metadata/properties" ma:root="true" ma:fieldsID="485fc1076a71d98219482a6f2f0e486a" ns1:_="" ns2:_="">
    <xsd:import namespace="http://schemas.microsoft.com/sharepoint/v3"/>
    <xsd:import namespace="ec813025-cbb5-4a60-af4c-dbc16c03a77f"/>
    <xsd:element name="properties">
      <xsd:complexType>
        <xsd:sequence>
          <xsd:element name="documentManagement">
            <xsd:complexType>
              <xsd:all>
                <xsd:element ref="ns2:Retention_x0020_Start_x0020_Date" minOccurs="0"/>
                <xsd:element ref="ns2:Retention_x0020_End_x0020_Date" minOccurs="0"/>
                <xsd:element ref="ns2:LifecycleState"/>
                <xsd:element ref="ns1:_dlc_Exempt" minOccurs="0"/>
                <xsd:element ref="ns1:_dlc_ExpireDateSaved" minOccurs="0"/>
                <xsd:element ref="ns2:Featur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false">
      <xsd:simpleType>
        <xsd:restriction base="dms:Unknown"/>
      </xsd:simpleType>
    </xsd:element>
    <xsd:element name="_dlc_ExpireDateSaved" ma:index="13" nillable="true" ma:displayName="Original Expiration Date" ma:hidden="true" ma:internalName="_dlc_ExpireDateSaved" ma:readOnly="false">
      <xsd:simpleType>
        <xsd:restriction base="dms:DateTime"/>
      </xsd:simpleType>
    </xsd:element>
    <xsd:element name="_dlc_ExpireDate" ma:index="15"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c813025-cbb5-4a60-af4c-dbc16c03a77f" elementFormDefault="qualified">
    <xsd:import namespace="http://schemas.microsoft.com/office/2006/documentManagement/types"/>
    <xsd:import namespace="http://schemas.microsoft.com/office/infopath/2007/PartnerControls"/>
    <xsd:element name="Retention_x0020_Start_x0020_Date" ma:index="8" nillable="true" ma:displayName="Retention Start Date" ma:format="DateOnly" ma:internalName="Retention_x0020_Start_x0020_Date" ma:readOnly="false">
      <xsd:simpleType>
        <xsd:restriction base="dms:DateTime"/>
      </xsd:simpleType>
    </xsd:element>
    <xsd:element name="Retention_x0020_End_x0020_Date" ma:index="9" nillable="true" ma:displayName="Retention End Date" ma:format="DateOnly" ma:internalName="Retention_x0020_End_x0020_Date" ma:readOnly="false">
      <xsd:simpleType>
        <xsd:restriction base="dms:DateTime"/>
      </xsd:simpleType>
    </xsd:element>
    <xsd:element name="LifecycleState" ma:index="10" ma:displayName="Lifecycle State" ma:default="Work in Progress" ma:format="Dropdown" ma:indexed="true" ma:internalName="LifecycleState" ma:readOnly="false">
      <xsd:simpleType>
        <xsd:restriction base="dms:Choice">
          <xsd:enumeration value="Work in Progress"/>
          <xsd:enumeration value="Final"/>
        </xsd:restriction>
      </xsd:simpleType>
    </xsd:element>
    <xsd:element name="Featured" ma:index="14" nillable="true" ma:displayName="Featured" ma:default="0" ma:internalName="Featur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eatured xmlns="ec813025-cbb5-4a60-af4c-dbc16c03a77f">false</Featured>
    <Retention_x0020_End_x0020_Date xmlns="ec813025-cbb5-4a60-af4c-dbc16c03a77f" xsi:nil="true"/>
    <LifecycleState xmlns="ec813025-cbb5-4a60-af4c-dbc16c03a77f">Work in Progress</LifecycleState>
    <_dlc_ExpireDateSaved xmlns="http://schemas.microsoft.com/sharepoint/v3" xsi:nil="true"/>
    <Retention_x0020_Start_x0020_Date xmlns="ec813025-cbb5-4a60-af4c-dbc16c03a77f" xsi:nil="true"/>
    <_dlc_Exempt xmlns="http://schemas.microsoft.com/sharepoint/v3" xsi:nil="true"/>
    <_dlc_ExpireDate xmlns="http://schemas.microsoft.com/sharepoint/v3">2024-12-18T15:07:03+00:00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Administration</p:Name>
  <p:Description/>
  <p:Statement/>
  <p:PolicyItems>
    <p:PolicyItem featureId="Microsoft.Office.RecordsManagement.PolicyFeatures.Expiration" staticId="0x0101000D8F5443C3EA0A428E1A85FA7E8D469F0101|-857197191" UniqueId="390d9222-26cb-44e5-a1b2-805398ccf13d">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ropertyId>28cf69c5-fa48-462a-b5cd-27b6f9d2bd5f</propertyId>
                  <period>years</period>
                </formula>
                <action type="action" id="Microsoft.Office.RecordsManagement.PolicyFeatures.Expiration.Action.MoveToRecycleBin"/>
              </data>
            </stages>
          </Schedule>
          <Schedule type="Record">
            <stages>
              <data stageId="2">
                <formula id="Microsoft.Office.RecordsManagement.PolicyFeatures.Expiration.Formula.BuiltIn">
                  <number>5</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s>
</p:Policy>
</file>

<file path=customXml/item6.xml><?xml version="1.0" encoding="utf-8"?>
<?mso-contentType ?>
<SharedContentType xmlns="Microsoft.SharePoint.Taxonomy.ContentTypeSync" SourceId="1e874ca1-6181-4beb-ab40-42f883e41f7b" ContentTypeId="0x0101000D8F5443C3EA0A428E1A85FA7E8D469F0101" PreviousValue="false"/>
</file>

<file path=customXml/itemProps1.xml><?xml version="1.0" encoding="utf-8"?>
<ds:datastoreItem xmlns:ds="http://schemas.openxmlformats.org/officeDocument/2006/customXml" ds:itemID="{6AF065B0-3B9D-4822-8FDF-3649C0F16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813025-cbb5-4a60-af4c-dbc16c03a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787355-49AD-48D6-B476-7238240069B0}">
  <ds:schemaRefs>
    <ds:schemaRef ds:uri="http://purl.org/dc/elements/1.1/"/>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sharepoint/v3"/>
    <ds:schemaRef ds:uri="http://schemas.microsoft.com/office/2006/documentManagement/types"/>
    <ds:schemaRef ds:uri="ec813025-cbb5-4a60-af4c-dbc16c03a77f"/>
    <ds:schemaRef ds:uri="http://www.w3.org/XML/1998/namespace"/>
    <ds:schemaRef ds:uri="http://purl.org/dc/terms/"/>
  </ds:schemaRefs>
</ds:datastoreItem>
</file>

<file path=customXml/itemProps3.xml><?xml version="1.0" encoding="utf-8"?>
<ds:datastoreItem xmlns:ds="http://schemas.openxmlformats.org/officeDocument/2006/customXml" ds:itemID="{5542D13D-D57A-4A03-9D42-D731BD4FB308}">
  <ds:schemaRefs>
    <ds:schemaRef ds:uri="http://schemas.microsoft.com/sharepoint/v3/contenttype/forms"/>
  </ds:schemaRefs>
</ds:datastoreItem>
</file>

<file path=customXml/itemProps4.xml><?xml version="1.0" encoding="utf-8"?>
<ds:datastoreItem xmlns:ds="http://schemas.openxmlformats.org/officeDocument/2006/customXml" ds:itemID="{74DC34FB-0A15-485B-BE0C-2D72676B1D7A}">
  <ds:schemaRefs>
    <ds:schemaRef ds:uri="http://schemas.microsoft.com/sharepoint/events"/>
  </ds:schemaRefs>
</ds:datastoreItem>
</file>

<file path=customXml/itemProps5.xml><?xml version="1.0" encoding="utf-8"?>
<ds:datastoreItem xmlns:ds="http://schemas.openxmlformats.org/officeDocument/2006/customXml" ds:itemID="{9FC13961-BC99-48CC-8151-10E3274C872F}">
  <ds:schemaRefs>
    <ds:schemaRef ds:uri="office.server.policy"/>
  </ds:schemaRefs>
</ds:datastoreItem>
</file>

<file path=customXml/itemProps6.xml><?xml version="1.0" encoding="utf-8"?>
<ds:datastoreItem xmlns:ds="http://schemas.openxmlformats.org/officeDocument/2006/customXml" ds:itemID="{3B931338-9138-4134-99F9-BE148B097E4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261</vt:i4>
      </vt:variant>
    </vt:vector>
  </HeadingPairs>
  <TitlesOfParts>
    <vt:vector size="266" baseType="lpstr">
      <vt:lpstr>Instructions</vt:lpstr>
      <vt:lpstr>Statistical Report</vt:lpstr>
      <vt:lpstr>Agency List</vt:lpstr>
      <vt:lpstr>Variables</vt:lpstr>
      <vt:lpstr>Data</vt:lpstr>
      <vt:lpstr>ADDR</vt:lpstr>
      <vt:lpstr>AGENCYBASE</vt:lpstr>
      <vt:lpstr>AgencyBase1</vt:lpstr>
      <vt:lpstr>AgencyBased</vt:lpstr>
      <vt:lpstr>AgencyBasedDB</vt:lpstr>
      <vt:lpstr>AgencyDB</vt:lpstr>
      <vt:lpstr>AgencyNames</vt:lpstr>
      <vt:lpstr>AGENCYTYPE</vt:lpstr>
      <vt:lpstr>AgencyType1</vt:lpstr>
      <vt:lpstr>AgencyTypes</vt:lpstr>
      <vt:lpstr>AgencyTypesDB</vt:lpstr>
      <vt:lpstr>AGYNAME</vt:lpstr>
      <vt:lpstr>APPDATE</vt:lpstr>
      <vt:lpstr>APPNAME</vt:lpstr>
      <vt:lpstr>BRANCHES</vt:lpstr>
      <vt:lpstr>CNTY001</vt:lpstr>
      <vt:lpstr>CNTY003</vt:lpstr>
      <vt:lpstr>CNTY005</vt:lpstr>
      <vt:lpstr>CNTY007</vt:lpstr>
      <vt:lpstr>CNTY009</vt:lpstr>
      <vt:lpstr>CNTY011</vt:lpstr>
      <vt:lpstr>CNTY013</vt:lpstr>
      <vt:lpstr>CNTY015</vt:lpstr>
      <vt:lpstr>CNTY017</vt:lpstr>
      <vt:lpstr>CNTY019</vt:lpstr>
      <vt:lpstr>CNTY021</vt:lpstr>
      <vt:lpstr>CNTY023</vt:lpstr>
      <vt:lpstr>CNTY025</vt:lpstr>
      <vt:lpstr>CNTY027</vt:lpstr>
      <vt:lpstr>CNTY029</vt:lpstr>
      <vt:lpstr>CNTY031</vt:lpstr>
      <vt:lpstr>CNTY033</vt:lpstr>
      <vt:lpstr>CNTY035</vt:lpstr>
      <vt:lpstr>CNTY037</vt:lpstr>
      <vt:lpstr>CNTY039</vt:lpstr>
      <vt:lpstr>CNTY041</vt:lpstr>
      <vt:lpstr>CNTY043</vt:lpstr>
      <vt:lpstr>CNTY045</vt:lpstr>
      <vt:lpstr>CNTY047</vt:lpstr>
      <vt:lpstr>CNTY049</vt:lpstr>
      <vt:lpstr>CNTY051</vt:lpstr>
      <vt:lpstr>CNTY053</vt:lpstr>
      <vt:lpstr>CNTY055</vt:lpstr>
      <vt:lpstr>CNTY057</vt:lpstr>
      <vt:lpstr>CNTY059</vt:lpstr>
      <vt:lpstr>CNTY061</vt:lpstr>
      <vt:lpstr>CNTY063</vt:lpstr>
      <vt:lpstr>CNTY065</vt:lpstr>
      <vt:lpstr>CNTY067</vt:lpstr>
      <vt:lpstr>CNTY069</vt:lpstr>
      <vt:lpstr>CNTY071</vt:lpstr>
      <vt:lpstr>CNTY073</vt:lpstr>
      <vt:lpstr>CNTY075</vt:lpstr>
      <vt:lpstr>CNTY077</vt:lpstr>
      <vt:lpstr>CNTY079</vt:lpstr>
      <vt:lpstr>CNTY081</vt:lpstr>
      <vt:lpstr>CNTY083</vt:lpstr>
      <vt:lpstr>CNTY085</vt:lpstr>
      <vt:lpstr>CNTY087</vt:lpstr>
      <vt:lpstr>CNTY089</vt:lpstr>
      <vt:lpstr>CNTY091</vt:lpstr>
      <vt:lpstr>CNTY093</vt:lpstr>
      <vt:lpstr>CNTY095</vt:lpstr>
      <vt:lpstr>CNTY097</vt:lpstr>
      <vt:lpstr>CNTY099</vt:lpstr>
      <vt:lpstr>CNTY101</vt:lpstr>
      <vt:lpstr>CNTY103</vt:lpstr>
      <vt:lpstr>CNTY105</vt:lpstr>
      <vt:lpstr>CNTY107</vt:lpstr>
      <vt:lpstr>CNTY109</vt:lpstr>
      <vt:lpstr>CNTY111</vt:lpstr>
      <vt:lpstr>CNTY113</vt:lpstr>
      <vt:lpstr>CNTY115</vt:lpstr>
      <vt:lpstr>CNTY117</vt:lpstr>
      <vt:lpstr>CNTY119</vt:lpstr>
      <vt:lpstr>CNTY121</vt:lpstr>
      <vt:lpstr>CNTY123</vt:lpstr>
      <vt:lpstr>CNTY125</vt:lpstr>
      <vt:lpstr>CNTY127</vt:lpstr>
      <vt:lpstr>CNTY129</vt:lpstr>
      <vt:lpstr>CNTY131</vt:lpstr>
      <vt:lpstr>CNTY133</vt:lpstr>
      <vt:lpstr>CNTY135</vt:lpstr>
      <vt:lpstr>CNTY137</vt:lpstr>
      <vt:lpstr>CNTY139</vt:lpstr>
      <vt:lpstr>CNTY141</vt:lpstr>
      <vt:lpstr>CNTY143</vt:lpstr>
      <vt:lpstr>CNTY145</vt:lpstr>
      <vt:lpstr>CNTY147</vt:lpstr>
      <vt:lpstr>CNTY149</vt:lpstr>
      <vt:lpstr>CNTY151</vt:lpstr>
      <vt:lpstr>CNTY153</vt:lpstr>
      <vt:lpstr>CNTY155</vt:lpstr>
      <vt:lpstr>CNTY157</vt:lpstr>
      <vt:lpstr>CNTY159</vt:lpstr>
      <vt:lpstr>CNTY161</vt:lpstr>
      <vt:lpstr>CNTY163</vt:lpstr>
      <vt:lpstr>CNTY165</vt:lpstr>
      <vt:lpstr>CNTY167</vt:lpstr>
      <vt:lpstr>CNTY169</vt:lpstr>
      <vt:lpstr>CNTY171</vt:lpstr>
      <vt:lpstr>CNTY173</vt:lpstr>
      <vt:lpstr>CNTY175</vt:lpstr>
      <vt:lpstr>CNTY177</vt:lpstr>
      <vt:lpstr>CNTY179</vt:lpstr>
      <vt:lpstr>CNTY181</vt:lpstr>
      <vt:lpstr>CNTY183</vt:lpstr>
      <vt:lpstr>CNTY185</vt:lpstr>
      <vt:lpstr>CNTY187</vt:lpstr>
      <vt:lpstr>CNTY189</vt:lpstr>
      <vt:lpstr>CNTY191</vt:lpstr>
      <vt:lpstr>CNTY193</vt:lpstr>
      <vt:lpstr>CNTY195</vt:lpstr>
      <vt:lpstr>CNTY197</vt:lpstr>
      <vt:lpstr>CNTY199</vt:lpstr>
      <vt:lpstr>CNTY201</vt:lpstr>
      <vt:lpstr>CNTY203</vt:lpstr>
      <vt:lpstr>CNTY205</vt:lpstr>
      <vt:lpstr>CNTY207</vt:lpstr>
      <vt:lpstr>CNTY209</vt:lpstr>
      <vt:lpstr>CNTY211</vt:lpstr>
      <vt:lpstr>CNTY213</vt:lpstr>
      <vt:lpstr>CNTY215</vt:lpstr>
      <vt:lpstr>CNTY217</vt:lpstr>
      <vt:lpstr>CNTY219</vt:lpstr>
      <vt:lpstr>CNTY221</vt:lpstr>
      <vt:lpstr>CNTY223</vt:lpstr>
      <vt:lpstr>CNTY225</vt:lpstr>
      <vt:lpstr>CNTY227</vt:lpstr>
      <vt:lpstr>CNTY229</vt:lpstr>
      <vt:lpstr>CNTYCODE</vt:lpstr>
      <vt:lpstr>CNTYCodes</vt:lpstr>
      <vt:lpstr>CNTYCodesDB</vt:lpstr>
      <vt:lpstr>CNTYTOT</vt:lpstr>
      <vt:lpstr>COMMENTS</vt:lpstr>
      <vt:lpstr>CONTACTNAME</vt:lpstr>
      <vt:lpstr>CONTACTPHONE</vt:lpstr>
      <vt:lpstr>County</vt:lpstr>
      <vt:lpstr>CSZ</vt:lpstr>
      <vt:lpstr>CTRLNO</vt:lpstr>
      <vt:lpstr>EMAIL</vt:lpstr>
      <vt:lpstr>EndDate</vt:lpstr>
      <vt:lpstr>FAX</vt:lpstr>
      <vt:lpstr>FormCode</vt:lpstr>
      <vt:lpstr>I1CMCD</vt:lpstr>
      <vt:lpstr>I1CMCRMC</vt:lpstr>
      <vt:lpstr>I1CMCRPPS</vt:lpstr>
      <vt:lpstr>I1COTHERS</vt:lpstr>
      <vt:lpstr>I1CTOTAL</vt:lpstr>
      <vt:lpstr>I1MCD</vt:lpstr>
      <vt:lpstr>I1MCRMC</vt:lpstr>
      <vt:lpstr>I1MCRPPS</vt:lpstr>
      <vt:lpstr>I1OTHERS</vt:lpstr>
      <vt:lpstr>I1TOTAL</vt:lpstr>
      <vt:lpstr>I2MCD</vt:lpstr>
      <vt:lpstr>I2MCRMC</vt:lpstr>
      <vt:lpstr>I2MCRPPS</vt:lpstr>
      <vt:lpstr>I2OTHERS</vt:lpstr>
      <vt:lpstr>I2TOTAL</vt:lpstr>
      <vt:lpstr>I3AMCD</vt:lpstr>
      <vt:lpstr>I3AMCRMC</vt:lpstr>
      <vt:lpstr>I3AMCRPPS</vt:lpstr>
      <vt:lpstr>I3AOTHERS</vt:lpstr>
      <vt:lpstr>I3ATOTAL</vt:lpstr>
      <vt:lpstr>I3BMCD</vt:lpstr>
      <vt:lpstr>I3BMCRMC</vt:lpstr>
      <vt:lpstr>I3BMCRPPS</vt:lpstr>
      <vt:lpstr>I3BOTHERS</vt:lpstr>
      <vt:lpstr>I3BTOTAL</vt:lpstr>
      <vt:lpstr>I4MCD</vt:lpstr>
      <vt:lpstr>I4MCRMC</vt:lpstr>
      <vt:lpstr>I4MCRPPS</vt:lpstr>
      <vt:lpstr>I4OTHERS</vt:lpstr>
      <vt:lpstr>I4TOTAL</vt:lpstr>
      <vt:lpstr>I5MCREPI</vt:lpstr>
      <vt:lpstr>I6ASELF</vt:lpstr>
      <vt:lpstr>I6BACUTE</vt:lpstr>
      <vt:lpstr>I6CSNF</vt:lpstr>
      <vt:lpstr>I6DHOSP</vt:lpstr>
      <vt:lpstr>I6EDEATH</vt:lpstr>
      <vt:lpstr>I6FOTHER</vt:lpstr>
      <vt:lpstr>I6GTOTAL</vt:lpstr>
      <vt:lpstr>I7AMCD</vt:lpstr>
      <vt:lpstr>I7AMCRMC</vt:lpstr>
      <vt:lpstr>I7AMCRPPS</vt:lpstr>
      <vt:lpstr>I7AOTHERS</vt:lpstr>
      <vt:lpstr>I7ATOTAL</vt:lpstr>
      <vt:lpstr>I7BMCD</vt:lpstr>
      <vt:lpstr>I7BMCRMC</vt:lpstr>
      <vt:lpstr>I7BMCRPPS</vt:lpstr>
      <vt:lpstr>I7BOTHERS</vt:lpstr>
      <vt:lpstr>I7BTOTAL</vt:lpstr>
      <vt:lpstr>I7CMCD</vt:lpstr>
      <vt:lpstr>I7CMCRMC</vt:lpstr>
      <vt:lpstr>I7CMCRPPS</vt:lpstr>
      <vt:lpstr>I7COTHERS</vt:lpstr>
      <vt:lpstr>I7CTOTAL</vt:lpstr>
      <vt:lpstr>I7DMCD</vt:lpstr>
      <vt:lpstr>I7DMCRMC</vt:lpstr>
      <vt:lpstr>I7DMCRPPS</vt:lpstr>
      <vt:lpstr>I7DOTHERS</vt:lpstr>
      <vt:lpstr>I7DTOTAL</vt:lpstr>
      <vt:lpstr>I7EMCD</vt:lpstr>
      <vt:lpstr>I7EMCRMC</vt:lpstr>
      <vt:lpstr>I7EMCRPPS</vt:lpstr>
      <vt:lpstr>I7EOTHERS</vt:lpstr>
      <vt:lpstr>I7ETOTAL</vt:lpstr>
      <vt:lpstr>I7FMCD</vt:lpstr>
      <vt:lpstr>I7FMCRMC</vt:lpstr>
      <vt:lpstr>I7FMCRPPS</vt:lpstr>
      <vt:lpstr>I7FOTHERS</vt:lpstr>
      <vt:lpstr>I7FTOTAL</vt:lpstr>
      <vt:lpstr>I7GMCD</vt:lpstr>
      <vt:lpstr>I7GMCRMC</vt:lpstr>
      <vt:lpstr>I7GMCRPPS</vt:lpstr>
      <vt:lpstr>I7GOTHERS</vt:lpstr>
      <vt:lpstr>I7GTOTAL</vt:lpstr>
      <vt:lpstr>I7HMCD</vt:lpstr>
      <vt:lpstr>I7HMCRMC</vt:lpstr>
      <vt:lpstr>I7HMCRPPS</vt:lpstr>
      <vt:lpstr>I7HOTHERS</vt:lpstr>
      <vt:lpstr>I7HTOTAL</vt:lpstr>
      <vt:lpstr>I8AINFPAR</vt:lpstr>
      <vt:lpstr>I8BSEP</vt:lpstr>
      <vt:lpstr>I8CNEOPL</vt:lpstr>
      <vt:lpstr>I8DBLOOD</vt:lpstr>
      <vt:lpstr>I8EENDO</vt:lpstr>
      <vt:lpstr>I8FMENTAL</vt:lpstr>
      <vt:lpstr>I8GNERVOUS</vt:lpstr>
      <vt:lpstr>I8HEYE</vt:lpstr>
      <vt:lpstr>I8IEAR</vt:lpstr>
      <vt:lpstr>I8JCIRC</vt:lpstr>
      <vt:lpstr>I8KRESP</vt:lpstr>
      <vt:lpstr>I8LDIGEST</vt:lpstr>
      <vt:lpstr>I8MSKIN</vt:lpstr>
      <vt:lpstr>I8NMUSC</vt:lpstr>
      <vt:lpstr>I8OGENIT</vt:lpstr>
      <vt:lpstr>I8PPREG</vt:lpstr>
      <vt:lpstr>I8QPERI</vt:lpstr>
      <vt:lpstr>I8RCONG</vt:lpstr>
      <vt:lpstr>I8SILLDEF</vt:lpstr>
      <vt:lpstr>I8TINJURY</vt:lpstr>
      <vt:lpstr>I8UPOIS</vt:lpstr>
      <vt:lpstr>I8VCOVID</vt:lpstr>
      <vt:lpstr>I8WHLTHST</vt:lpstr>
      <vt:lpstr>I8XUNKN</vt:lpstr>
      <vt:lpstr>I8YTOTAL</vt:lpstr>
      <vt:lpstr>I9ALESS1</vt:lpstr>
      <vt:lpstr>I9B1_18</vt:lpstr>
      <vt:lpstr>I9C19_20</vt:lpstr>
      <vt:lpstr>I9D21_59</vt:lpstr>
      <vt:lpstr>I9E60_64</vt:lpstr>
      <vt:lpstr>I9F65_84</vt:lpstr>
      <vt:lpstr>I9G85UP</vt:lpstr>
      <vt:lpstr>I9HTOTAL</vt:lpstr>
      <vt:lpstr>MCRNUMBER</vt:lpstr>
      <vt:lpstr>NPINUMBER</vt:lpstr>
      <vt:lpstr>PHONE</vt:lpstr>
      <vt:lpstr>'Statistical Report'!Print_Area</vt:lpstr>
      <vt:lpstr>VerfiedCk</vt:lpstr>
      <vt:lpstr>Verified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Ortbals</dc:creator>
  <cp:keywords/>
  <dc:description/>
  <cp:lastModifiedBy>Wilson, Elizabeth</cp:lastModifiedBy>
  <cp:revision/>
  <cp:lastPrinted>2022-12-14T18:11:38Z</cp:lastPrinted>
  <dcterms:created xsi:type="dcterms:W3CDTF">2006-07-24T16:04:30Z</dcterms:created>
  <dcterms:modified xsi:type="dcterms:W3CDTF">2023-12-12T23:20:03Z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0x0101000D8F5443C3EA0A428E1A85FA7E8D469F01010012550352DF7B834F8E3FEE4F2EC7ED31</vt:lpwstr>
  </property>
  <property fmtid="{D5CDD505-2E9C-101B-9397-08002B2CF9AE}" pid="3" name="Order">
    <vt:r8>21800</vt:r8>
  </property>
  <property fmtid="{D5CDD505-2E9C-101B-9397-08002B2CF9AE}" pid="4" name="_dlc_policyId">
    <vt:lpwstr>0x0101000D8F5443C3EA0A428E1A85FA7E8D469F0101|-857197191</vt:lpwstr>
  </property>
  <property fmtid="{D5CDD505-2E9C-101B-9397-08002B2CF9AE}" pid="5"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ies>
</file>